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xr:revisionPtr revIDLastSave="2" documentId="8_{9C8EA015-CFE3-4F20-BF12-ACE0AE97CD97}" xr6:coauthVersionLast="47" xr6:coauthVersionMax="47" xr10:uidLastSave="{1D0D8750-4E44-4187-BF11-66BDE9C9B815}"/>
  <bookViews>
    <workbookView xWindow="-28920" yWindow="-4770" windowWidth="29040" windowHeight="15840"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ColumnTitle1" localSheetId="0">PaymentSchedule3[[#Headers],[Payment number]]</definedName>
    <definedName name="End_Bal" localSheetId="0">PaymentSchedule3[Ending
balance]</definedName>
    <definedName name="ExtraPayments" localSheetId="0">'Loan schedule'!$E$11</definedName>
    <definedName name="InterestRate" localSheetId="0">'Loan schedule'!$E$6</definedName>
    <definedName name="LastCol" localSheetId="0">MATCH(REPT("z",255),'Loan schedule'!$13:$13)</definedName>
    <definedName name="LastRow" localSheetId="0">MATCH(9.99E+307,'Loan schedule'!$B:$B)</definedName>
    <definedName name="LenderName" localSheetId="0">'Loan schedule'!$H$11:$I$11</definedName>
    <definedName name="LoanAmount" localSheetId="0">'Loan schedule'!$E$5</definedName>
    <definedName name="LoanIsGood" localSheetId="0">('Loan schedule'!$E$5*'Loan schedule'!$E$6*'Loan schedule'!$E$7*'Loan schedule'!$E$9)&gt;0</definedName>
    <definedName name="LoanPeriod" localSheetId="0">'Loan schedule'!$E$7</definedName>
    <definedName name="LoanStartDate" localSheetId="0">'Loan schedule'!$E$9</definedName>
    <definedName name="PaymentsPerYear" localSheetId="0">'Loan schedule'!$E$8</definedName>
    <definedName name="_xlnm.Print_Titles" localSheetId="0">'Loan schedule'!$13:$13</definedName>
    <definedName name="PrintArea_SET" localSheetId="0">OFFSET('Loan schedule'!#REF!,,,'Loan schedule'!LastRow,'Loan schedule'!LastCol)</definedName>
    <definedName name="RowTitleRegion1..E9" localSheetId="0">'Loan schedule'!$B$5:$D$5</definedName>
    <definedName name="RowTitleRegion2..I7" localSheetId="0">'Loan schedule'!$G$5:$H$5</definedName>
    <definedName name="RowTitleRegion3..E9" localSheetId="0">'Loan schedule'!$B$11</definedName>
    <definedName name="RowTitleRegion4..H9" localSheetId="0">'Loan schedule'!$G$11</definedName>
    <definedName name="ScheduledNumberOfPayments" localSheetId="0">'Loan schedule'!$I$6</definedName>
    <definedName name="ScheduledPayment" localSheetId="0">'Loan schedule'!$I$5</definedName>
    <definedName name="TotalEarlyPayments" localSheetId="0">SUM(PaymentSchedule3[Extra
payment])</definedName>
    <definedName name="TotalInterest" localSheetId="0">SUM(PaymentSchedule3[Interest])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I6" i="3" l="1"/>
  <c r="B25" i="3" s="1"/>
  <c r="B37" i="3" l="1"/>
  <c r="B86" i="3"/>
  <c r="B85" i="3"/>
  <c r="B100" i="3"/>
  <c r="B36" i="3"/>
  <c r="B43" i="3"/>
  <c r="B50" i="3"/>
  <c r="B57" i="3"/>
  <c r="B64" i="3"/>
  <c r="B71" i="3"/>
  <c r="B78" i="3"/>
  <c r="B44" i="3"/>
  <c r="B42" i="3"/>
  <c r="B56" i="3"/>
  <c r="B63" i="3"/>
  <c r="B70" i="3"/>
  <c r="B79" i="3"/>
  <c r="B99" i="3"/>
  <c r="B35" i="3"/>
  <c r="B49" i="3"/>
  <c r="B93" i="3"/>
  <c r="B84" i="3"/>
  <c r="B91" i="3"/>
  <c r="B98" i="3"/>
  <c r="B34" i="3"/>
  <c r="B41" i="3"/>
  <c r="B48" i="3"/>
  <c r="B55" i="3"/>
  <c r="B62" i="3"/>
  <c r="B51" i="3"/>
  <c r="B77" i="3"/>
  <c r="B69" i="3"/>
  <c r="B76" i="3"/>
  <c r="B83" i="3"/>
  <c r="B90" i="3"/>
  <c r="B97" i="3"/>
  <c r="B33" i="3"/>
  <c r="B40" i="3"/>
  <c r="B47" i="3"/>
  <c r="B54" i="3"/>
  <c r="B72" i="3"/>
  <c r="B68" i="3"/>
  <c r="B75" i="3"/>
  <c r="B82" i="3"/>
  <c r="B89" i="3"/>
  <c r="B96" i="3"/>
  <c r="B32" i="3"/>
  <c r="B39" i="3"/>
  <c r="B46" i="3"/>
  <c r="B65" i="3"/>
  <c r="B61" i="3"/>
  <c r="B60" i="3"/>
  <c r="B74" i="3"/>
  <c r="B81" i="3"/>
  <c r="B88" i="3"/>
  <c r="B95" i="3"/>
  <c r="B31" i="3"/>
  <c r="B38" i="3"/>
  <c r="B58" i="3"/>
  <c r="B92" i="3"/>
  <c r="B53" i="3"/>
  <c r="B67" i="3"/>
  <c r="B45" i="3"/>
  <c r="B52" i="3"/>
  <c r="B59" i="3"/>
  <c r="B66" i="3"/>
  <c r="B73" i="3"/>
  <c r="B80" i="3"/>
  <c r="B87" i="3"/>
  <c r="B94" i="3"/>
  <c r="B30" i="3"/>
  <c r="C25" i="3"/>
  <c r="B27" i="3"/>
  <c r="B29" i="3"/>
  <c r="B28" i="3"/>
  <c r="B26" i="3"/>
  <c r="B24" i="3"/>
  <c r="C24" i="3" s="1"/>
  <c r="B19" i="3"/>
  <c r="C19" i="3" s="1"/>
  <c r="B21" i="3"/>
  <c r="C21" i="3" s="1"/>
  <c r="B14" i="3"/>
  <c r="D14" i="3" s="1"/>
  <c r="I14" i="3" s="1"/>
  <c r="B15" i="3"/>
  <c r="C15" i="3" s="1"/>
  <c r="B17" i="3"/>
  <c r="I5" i="3"/>
  <c r="B18" i="3"/>
  <c r="B20" i="3"/>
  <c r="B16" i="3"/>
  <c r="B23" i="3"/>
  <c r="B22" i="3"/>
  <c r="E59" i="3" l="1"/>
  <c r="C59" i="3"/>
  <c r="E34" i="3"/>
  <c r="C34" i="3"/>
  <c r="C39" i="3"/>
  <c r="E39" i="3"/>
  <c r="E69" i="3"/>
  <c r="C69" i="3"/>
  <c r="E57" i="3"/>
  <c r="C57" i="3"/>
  <c r="E30" i="3"/>
  <c r="C30" i="3"/>
  <c r="E45" i="3"/>
  <c r="C45" i="3"/>
  <c r="C88" i="3"/>
  <c r="E88" i="3"/>
  <c r="C32" i="3"/>
  <c r="E32" i="3"/>
  <c r="C47" i="3"/>
  <c r="E47" i="3"/>
  <c r="E77" i="3"/>
  <c r="C77" i="3"/>
  <c r="C91" i="3"/>
  <c r="E91" i="3"/>
  <c r="C63" i="3"/>
  <c r="E63" i="3"/>
  <c r="E50" i="3"/>
  <c r="C50" i="3"/>
  <c r="E76" i="3"/>
  <c r="C76" i="3"/>
  <c r="E94" i="3"/>
  <c r="C94" i="3"/>
  <c r="E67" i="3"/>
  <c r="C67" i="3"/>
  <c r="E81" i="3"/>
  <c r="C81" i="3"/>
  <c r="C96" i="3"/>
  <c r="E96" i="3"/>
  <c r="C40" i="3"/>
  <c r="E40" i="3"/>
  <c r="E51" i="3"/>
  <c r="C51" i="3"/>
  <c r="E84" i="3"/>
  <c r="C84" i="3"/>
  <c r="C56" i="3"/>
  <c r="E56" i="3"/>
  <c r="E43" i="3"/>
  <c r="C43" i="3"/>
  <c r="E46" i="3"/>
  <c r="C46" i="3"/>
  <c r="E54" i="3"/>
  <c r="C54" i="3"/>
  <c r="E74" i="3"/>
  <c r="C74" i="3"/>
  <c r="E62" i="3"/>
  <c r="C62" i="3"/>
  <c r="E93" i="3"/>
  <c r="C93" i="3"/>
  <c r="E36" i="3"/>
  <c r="C36" i="3"/>
  <c r="C80" i="3"/>
  <c r="E80" i="3"/>
  <c r="E92" i="3"/>
  <c r="C92" i="3"/>
  <c r="E60" i="3"/>
  <c r="C60" i="3"/>
  <c r="E82" i="3"/>
  <c r="C82" i="3"/>
  <c r="E97" i="3"/>
  <c r="C97" i="3"/>
  <c r="C55" i="3"/>
  <c r="E55" i="3"/>
  <c r="E49" i="3"/>
  <c r="C49" i="3"/>
  <c r="E44" i="3"/>
  <c r="C44" i="3"/>
  <c r="H100" i="3"/>
  <c r="E100" i="3"/>
  <c r="D100" i="3"/>
  <c r="C100" i="3"/>
  <c r="J100" i="3"/>
  <c r="K100" i="3"/>
  <c r="F100" i="3"/>
  <c r="I100" i="3"/>
  <c r="G100" i="3"/>
  <c r="C72" i="3"/>
  <c r="E72" i="3"/>
  <c r="C64" i="3"/>
  <c r="E64" i="3"/>
  <c r="E37" i="3"/>
  <c r="C37" i="3"/>
  <c r="E52" i="3"/>
  <c r="C52" i="3"/>
  <c r="F98" i="3"/>
  <c r="D98" i="3"/>
  <c r="C98" i="3"/>
  <c r="J98" i="3"/>
  <c r="H98" i="3"/>
  <c r="I98" i="3"/>
  <c r="G98" i="3"/>
  <c r="E98" i="3"/>
  <c r="K98" i="3"/>
  <c r="E53" i="3"/>
  <c r="C53" i="3"/>
  <c r="E33" i="3"/>
  <c r="C33" i="3"/>
  <c r="E73" i="3"/>
  <c r="C73" i="3"/>
  <c r="E58" i="3"/>
  <c r="C58" i="3"/>
  <c r="E61" i="3"/>
  <c r="C61" i="3"/>
  <c r="E75" i="3"/>
  <c r="C75" i="3"/>
  <c r="C90" i="3"/>
  <c r="E90" i="3"/>
  <c r="C48" i="3"/>
  <c r="E48" i="3"/>
  <c r="E35" i="3"/>
  <c r="C35" i="3"/>
  <c r="E78" i="3"/>
  <c r="C78" i="3"/>
  <c r="E85" i="3"/>
  <c r="C85" i="3"/>
  <c r="C31" i="3"/>
  <c r="E31" i="3"/>
  <c r="C79" i="3"/>
  <c r="E79" i="3"/>
  <c r="C95" i="3"/>
  <c r="E95" i="3"/>
  <c r="E70" i="3"/>
  <c r="C70" i="3"/>
  <c r="C87" i="3"/>
  <c r="E87" i="3"/>
  <c r="E89" i="3"/>
  <c r="C89" i="3"/>
  <c r="E42" i="3"/>
  <c r="C42" i="3"/>
  <c r="E66" i="3"/>
  <c r="C66" i="3"/>
  <c r="E38" i="3"/>
  <c r="C38" i="3"/>
  <c r="E65" i="3"/>
  <c r="C65" i="3"/>
  <c r="E68" i="3"/>
  <c r="C68" i="3"/>
  <c r="E83" i="3"/>
  <c r="C83" i="3"/>
  <c r="E41" i="3"/>
  <c r="C41" i="3"/>
  <c r="G99" i="3"/>
  <c r="D99" i="3"/>
  <c r="C99" i="3"/>
  <c r="I99" i="3"/>
  <c r="F99" i="3"/>
  <c r="J99" i="3"/>
  <c r="K99" i="3"/>
  <c r="H99" i="3"/>
  <c r="E99" i="3"/>
  <c r="C71" i="3"/>
  <c r="E71" i="3"/>
  <c r="E86" i="3"/>
  <c r="C86" i="3"/>
  <c r="E24" i="3"/>
  <c r="E26" i="3"/>
  <c r="C26" i="3"/>
  <c r="C28" i="3"/>
  <c r="E28" i="3"/>
  <c r="E29" i="3"/>
  <c r="C29" i="3"/>
  <c r="C27" i="3"/>
  <c r="E27" i="3"/>
  <c r="E25" i="3"/>
  <c r="E21" i="3"/>
  <c r="C14" i="3"/>
  <c r="E19" i="3"/>
  <c r="E14" i="3"/>
  <c r="F14" i="3" s="1"/>
  <c r="G14" i="3" s="1"/>
  <c r="H14" i="3" s="1"/>
  <c r="J14" i="3" s="1"/>
  <c r="E15" i="3"/>
  <c r="E22" i="3"/>
  <c r="C22" i="3"/>
  <c r="E16" i="3"/>
  <c r="C16" i="3"/>
  <c r="K14" i="3"/>
  <c r="E23" i="3"/>
  <c r="C23" i="3"/>
  <c r="E18" i="3"/>
  <c r="C18" i="3"/>
  <c r="C20" i="3"/>
  <c r="E20" i="3"/>
  <c r="E17" i="3"/>
  <c r="C17" i="3"/>
  <c r="D15" i="3" l="1"/>
  <c r="I15" i="3" s="1"/>
  <c r="F15" i="3" l="1"/>
  <c r="G15" i="3" s="1"/>
  <c r="H15" i="3" s="1"/>
  <c r="J15" i="3" s="1"/>
  <c r="K15" i="3"/>
  <c r="D16" i="3" l="1"/>
  <c r="I16" i="3" s="1"/>
  <c r="K16" i="3" l="1"/>
  <c r="F16" i="3"/>
  <c r="G16" i="3" s="1"/>
  <c r="H16" i="3" s="1"/>
  <c r="J16" i="3" s="1"/>
  <c r="D17" i="3" l="1"/>
  <c r="I17" i="3" l="1"/>
  <c r="F17" i="3"/>
  <c r="G17" i="3" s="1"/>
  <c r="H17" i="3" s="1"/>
  <c r="J17" i="3" s="1"/>
  <c r="D18" i="3" s="1"/>
  <c r="K17" i="3" l="1"/>
  <c r="I18" i="3"/>
  <c r="K18" i="3" s="1"/>
  <c r="F18" i="3"/>
  <c r="G18" i="3" s="1"/>
  <c r="H18" i="3" l="1"/>
  <c r="J18" i="3" s="1"/>
  <c r="D19" i="3" s="1"/>
  <c r="I19" i="3" s="1"/>
  <c r="K19" i="3" l="1"/>
  <c r="F19" i="3"/>
  <c r="G19" i="3" s="1"/>
  <c r="H19" i="3" s="1"/>
  <c r="J19" i="3" s="1"/>
  <c r="D20" i="3" s="1"/>
  <c r="I20" i="3" s="1"/>
  <c r="F20" i="3" l="1"/>
  <c r="G20" i="3" s="1"/>
  <c r="H20" i="3" s="1"/>
  <c r="J20" i="3" s="1"/>
  <c r="D21" i="3" s="1"/>
  <c r="K20" i="3"/>
  <c r="I21" i="3" l="1"/>
  <c r="K21" i="3" s="1"/>
  <c r="F21" i="3"/>
  <c r="G21" i="3" l="1"/>
  <c r="H21" i="3" s="1"/>
  <c r="J21" i="3" s="1"/>
  <c r="D22" i="3" s="1"/>
  <c r="I22" i="3" l="1"/>
  <c r="K22" i="3" s="1"/>
  <c r="F22" i="3"/>
  <c r="G22" i="3" l="1"/>
  <c r="H22" i="3" s="1"/>
  <c r="J22" i="3" s="1"/>
  <c r="D23" i="3" s="1"/>
  <c r="I23" i="3" l="1"/>
  <c r="K23" i="3" s="1"/>
  <c r="F23" i="3"/>
  <c r="G23" i="3" l="1"/>
  <c r="H23" i="3" s="1"/>
  <c r="J23" i="3" s="1"/>
  <c r="D24" i="3" l="1"/>
  <c r="I24" i="3" l="1"/>
  <c r="F24" i="3"/>
  <c r="G24" i="3" l="1"/>
  <c r="H24" i="3" s="1"/>
  <c r="J24" i="3" s="1"/>
  <c r="K24" i="3"/>
  <c r="D25" i="3" l="1"/>
  <c r="I25" i="3" l="1"/>
  <c r="F25" i="3"/>
  <c r="G25" i="3" l="1"/>
  <c r="H25" i="3" s="1"/>
  <c r="J25" i="3" s="1"/>
  <c r="K25" i="3"/>
  <c r="D26" i="3" l="1"/>
  <c r="I26" i="3" l="1"/>
  <c r="F26" i="3"/>
  <c r="G26" i="3" l="1"/>
  <c r="H26" i="3" s="1"/>
  <c r="J26" i="3" s="1"/>
  <c r="K26" i="3"/>
  <c r="D27" i="3" l="1"/>
  <c r="I27" i="3" l="1"/>
  <c r="F27" i="3"/>
  <c r="G27" i="3" l="1"/>
  <c r="H27" i="3" s="1"/>
  <c r="J27" i="3" s="1"/>
  <c r="K27" i="3"/>
  <c r="D28" i="3" l="1"/>
  <c r="F28" i="3" l="1"/>
  <c r="I28" i="3"/>
  <c r="K28" i="3" l="1"/>
  <c r="G28" i="3"/>
  <c r="H28" i="3" s="1"/>
  <c r="J28" i="3" s="1"/>
  <c r="D29" i="3" l="1"/>
  <c r="F29" i="3" l="1"/>
  <c r="I29" i="3"/>
  <c r="K29" i="3" l="1"/>
  <c r="G29" i="3"/>
  <c r="H29" i="3" s="1"/>
  <c r="J29" i="3" s="1"/>
  <c r="D30" i="3" l="1"/>
  <c r="I30" i="3" l="1"/>
  <c r="F30" i="3"/>
  <c r="K30" i="3" l="1"/>
  <c r="G30" i="3"/>
  <c r="H30" i="3" s="1"/>
  <c r="J30" i="3" s="1"/>
  <c r="D31" i="3" l="1"/>
  <c r="I31" i="3" l="1"/>
  <c r="K31" i="3" s="1"/>
  <c r="F31" i="3"/>
  <c r="G31" i="3" l="1"/>
  <c r="H31" i="3" s="1"/>
  <c r="J31" i="3" s="1"/>
  <c r="D32" i="3" s="1"/>
  <c r="I32" i="3" l="1"/>
  <c r="K32" i="3" s="1"/>
  <c r="F32" i="3"/>
  <c r="G32" i="3" l="1"/>
  <c r="H32" i="3" s="1"/>
  <c r="J32" i="3" s="1"/>
  <c r="D33" i="3" s="1"/>
  <c r="I33" i="3" l="1"/>
  <c r="K33" i="3" s="1"/>
  <c r="F33" i="3"/>
  <c r="G33" i="3" l="1"/>
  <c r="H33" i="3" s="1"/>
  <c r="J33" i="3" s="1"/>
  <c r="D34" i="3" s="1"/>
  <c r="I34" i="3" l="1"/>
  <c r="K34" i="3" s="1"/>
  <c r="F34" i="3"/>
  <c r="G34" i="3" l="1"/>
  <c r="H34" i="3" s="1"/>
  <c r="J34" i="3" s="1"/>
  <c r="D35" i="3" s="1"/>
  <c r="I35" i="3" l="1"/>
  <c r="K35" i="3" s="1"/>
  <c r="F35" i="3"/>
  <c r="G35" i="3" l="1"/>
  <c r="H35" i="3" s="1"/>
  <c r="J35" i="3" s="1"/>
  <c r="D36" i="3" s="1"/>
  <c r="I36" i="3" l="1"/>
  <c r="K36" i="3" s="1"/>
  <c r="F36" i="3"/>
  <c r="G36" i="3" l="1"/>
  <c r="H36" i="3" s="1"/>
  <c r="J36" i="3"/>
  <c r="D37" i="3" s="1"/>
  <c r="I37" i="3" l="1"/>
  <c r="F37" i="3"/>
  <c r="G37" i="3" l="1"/>
  <c r="H37" i="3" s="1"/>
  <c r="J37" i="3" s="1"/>
  <c r="K37" i="3"/>
  <c r="D38" i="3" l="1"/>
  <c r="I38" i="3" l="1"/>
  <c r="F38" i="3"/>
  <c r="G38" i="3" l="1"/>
  <c r="H38" i="3" s="1"/>
  <c r="J38" i="3"/>
  <c r="K38" i="3"/>
  <c r="D39" i="3" l="1"/>
  <c r="I39" i="3" l="1"/>
  <c r="F39" i="3"/>
  <c r="G39" i="3" l="1"/>
  <c r="H39" i="3" s="1"/>
  <c r="J39" i="3" s="1"/>
  <c r="K39" i="3"/>
  <c r="D40" i="3" l="1"/>
  <c r="I40" i="3" l="1"/>
  <c r="F40" i="3"/>
  <c r="G40" i="3" l="1"/>
  <c r="H40" i="3" s="1"/>
  <c r="J40" i="3" s="1"/>
  <c r="K40" i="3"/>
  <c r="D41" i="3" l="1"/>
  <c r="F41" i="3" l="1"/>
  <c r="I41" i="3"/>
  <c r="K41" i="3" l="1"/>
  <c r="G41" i="3"/>
  <c r="H41" i="3" s="1"/>
  <c r="J41" i="3" s="1"/>
  <c r="D42" i="3" l="1"/>
  <c r="I42" i="3" l="1"/>
  <c r="F42" i="3"/>
  <c r="G42" i="3" l="1"/>
  <c r="H42" i="3" s="1"/>
  <c r="J42" i="3" s="1"/>
  <c r="K42" i="3"/>
  <c r="D43" i="3" l="1"/>
  <c r="I43" i="3" l="1"/>
  <c r="K43" i="3" s="1"/>
  <c r="F43" i="3"/>
  <c r="G43" i="3" l="1"/>
  <c r="H43" i="3" s="1"/>
  <c r="J43" i="3" s="1"/>
  <c r="D44" i="3" s="1"/>
  <c r="I44" i="3" l="1"/>
  <c r="K44" i="3" s="1"/>
  <c r="F44" i="3"/>
  <c r="G44" i="3" l="1"/>
  <c r="H44" i="3" s="1"/>
  <c r="J44" i="3" s="1"/>
  <c r="D45" i="3" s="1"/>
  <c r="I45" i="3" l="1"/>
  <c r="K45" i="3" s="1"/>
  <c r="F45" i="3"/>
  <c r="G45" i="3" l="1"/>
  <c r="H45" i="3" s="1"/>
  <c r="J45" i="3" s="1"/>
  <c r="D46" i="3" s="1"/>
  <c r="I46" i="3" l="1"/>
  <c r="K46" i="3" s="1"/>
  <c r="F46" i="3"/>
  <c r="G46" i="3" l="1"/>
  <c r="H46" i="3" s="1"/>
  <c r="J46" i="3" s="1"/>
  <c r="D47" i="3" s="1"/>
  <c r="F47" i="3" l="1"/>
  <c r="I47" i="3"/>
  <c r="K47" i="3" s="1"/>
  <c r="G47" i="3" l="1"/>
  <c r="H47" i="3" s="1"/>
  <c r="J47" i="3" s="1"/>
  <c r="D48" i="3" s="1"/>
  <c r="I48" i="3" l="1"/>
  <c r="K48" i="3" s="1"/>
  <c r="F48" i="3"/>
  <c r="G48" i="3" l="1"/>
  <c r="H48" i="3" s="1"/>
  <c r="J48" i="3" s="1"/>
  <c r="D49" i="3" s="1"/>
  <c r="F49" i="3" l="1"/>
  <c r="I49" i="3"/>
  <c r="K49" i="3" s="1"/>
  <c r="G49" i="3" l="1"/>
  <c r="H49" i="3" s="1"/>
  <c r="J49" i="3" s="1"/>
  <c r="D50" i="3" s="1"/>
  <c r="F50" i="3" l="1"/>
  <c r="I50" i="3"/>
  <c r="K50" i="3" s="1"/>
  <c r="G50" i="3" l="1"/>
  <c r="H50" i="3" s="1"/>
  <c r="J50" i="3" s="1"/>
  <c r="D51" i="3" s="1"/>
  <c r="I51" i="3" l="1"/>
  <c r="K51" i="3" s="1"/>
  <c r="F51" i="3"/>
  <c r="G51" i="3" l="1"/>
  <c r="H51" i="3" s="1"/>
  <c r="J51" i="3" s="1"/>
  <c r="D52" i="3" s="1"/>
  <c r="I52" i="3" l="1"/>
  <c r="K52" i="3" s="1"/>
  <c r="F52" i="3"/>
  <c r="G52" i="3" l="1"/>
  <c r="H52" i="3" s="1"/>
  <c r="J52" i="3" s="1"/>
  <c r="D53" i="3" s="1"/>
  <c r="I53" i="3" l="1"/>
  <c r="K53" i="3" s="1"/>
  <c r="F53" i="3"/>
  <c r="G53" i="3" l="1"/>
  <c r="H53" i="3" s="1"/>
  <c r="J53" i="3" s="1"/>
  <c r="D54" i="3" s="1"/>
  <c r="I54" i="3" l="1"/>
  <c r="K54" i="3" s="1"/>
  <c r="F54" i="3"/>
  <c r="G54" i="3" l="1"/>
  <c r="H54" i="3" s="1"/>
  <c r="J54" i="3" s="1"/>
  <c r="D55" i="3" s="1"/>
  <c r="I55" i="3" l="1"/>
  <c r="K55" i="3" s="1"/>
  <c r="F55" i="3"/>
  <c r="G55" i="3" l="1"/>
  <c r="H55" i="3" s="1"/>
  <c r="J55" i="3" s="1"/>
  <c r="D56" i="3" s="1"/>
  <c r="I56" i="3" l="1"/>
  <c r="K56" i="3" s="1"/>
  <c r="F56" i="3"/>
  <c r="G56" i="3" l="1"/>
  <c r="H56" i="3" s="1"/>
  <c r="J56" i="3" s="1"/>
  <c r="D57" i="3" s="1"/>
  <c r="I57" i="3" l="1"/>
  <c r="K57" i="3" s="1"/>
  <c r="F57" i="3"/>
  <c r="G57" i="3" l="1"/>
  <c r="H57" i="3" s="1"/>
  <c r="J57" i="3" s="1"/>
  <c r="D58" i="3" s="1"/>
  <c r="I58" i="3" l="1"/>
  <c r="K58" i="3" s="1"/>
  <c r="F58" i="3"/>
  <c r="G58" i="3" l="1"/>
  <c r="H58" i="3" s="1"/>
  <c r="J58" i="3" s="1"/>
  <c r="D59" i="3" s="1"/>
  <c r="F59" i="3" l="1"/>
  <c r="I59" i="3"/>
  <c r="K59" i="3" s="1"/>
  <c r="G59" i="3" l="1"/>
  <c r="H59" i="3" s="1"/>
  <c r="J59" i="3" s="1"/>
  <c r="D60" i="3" s="1"/>
  <c r="I60" i="3" l="1"/>
  <c r="K60" i="3" s="1"/>
  <c r="F60" i="3"/>
  <c r="G60" i="3" l="1"/>
  <c r="H60" i="3" s="1"/>
  <c r="J60" i="3" s="1"/>
  <c r="D61" i="3" s="1"/>
  <c r="F61" i="3" l="1"/>
  <c r="I61" i="3"/>
  <c r="K61" i="3" s="1"/>
  <c r="G61" i="3" l="1"/>
  <c r="H61" i="3" s="1"/>
  <c r="J61" i="3" s="1"/>
  <c r="D62" i="3" s="1"/>
  <c r="F62" i="3" l="1"/>
  <c r="I62" i="3"/>
  <c r="K62" i="3" s="1"/>
  <c r="G62" i="3" l="1"/>
  <c r="H62" i="3" s="1"/>
  <c r="J62" i="3" s="1"/>
  <c r="D63" i="3" s="1"/>
  <c r="I63" i="3" l="1"/>
  <c r="K63" i="3" s="1"/>
  <c r="F63" i="3"/>
  <c r="G63" i="3" l="1"/>
  <c r="H63" i="3" s="1"/>
  <c r="J63" i="3" s="1"/>
  <c r="D64" i="3" s="1"/>
  <c r="I64" i="3" l="1"/>
  <c r="K64" i="3" s="1"/>
  <c r="F64" i="3"/>
  <c r="G64" i="3" l="1"/>
  <c r="H64" i="3" s="1"/>
  <c r="J64" i="3" s="1"/>
  <c r="D65" i="3" s="1"/>
  <c r="I65" i="3" l="1"/>
  <c r="K65" i="3" s="1"/>
  <c r="F65" i="3"/>
  <c r="G65" i="3" l="1"/>
  <c r="H65" i="3" s="1"/>
  <c r="J65" i="3" s="1"/>
  <c r="D66" i="3" s="1"/>
  <c r="I66" i="3" l="1"/>
  <c r="K66" i="3" s="1"/>
  <c r="F66" i="3"/>
  <c r="G66" i="3" l="1"/>
  <c r="H66" i="3" s="1"/>
  <c r="J66" i="3" s="1"/>
  <c r="D67" i="3" s="1"/>
  <c r="I67" i="3" l="1"/>
  <c r="K67" i="3" s="1"/>
  <c r="F67" i="3"/>
  <c r="G67" i="3" l="1"/>
  <c r="H67" i="3" s="1"/>
  <c r="J67" i="3" s="1"/>
  <c r="D68" i="3" s="1"/>
  <c r="I68" i="3" l="1"/>
  <c r="K68" i="3" s="1"/>
  <c r="F68" i="3"/>
  <c r="G68" i="3" l="1"/>
  <c r="H68" i="3" s="1"/>
  <c r="J68" i="3" s="1"/>
  <c r="D69" i="3" s="1"/>
  <c r="I69" i="3" l="1"/>
  <c r="K69" i="3" s="1"/>
  <c r="F69" i="3"/>
  <c r="G69" i="3" l="1"/>
  <c r="H69" i="3" s="1"/>
  <c r="J69" i="3" s="1"/>
  <c r="D70" i="3" s="1"/>
  <c r="I70" i="3" l="1"/>
  <c r="K70" i="3" s="1"/>
  <c r="F70" i="3"/>
  <c r="G70" i="3" l="1"/>
  <c r="H70" i="3" s="1"/>
  <c r="J70" i="3" s="1"/>
  <c r="D71" i="3" s="1"/>
  <c r="I71" i="3" l="1"/>
  <c r="K71" i="3" s="1"/>
  <c r="F71" i="3"/>
  <c r="G71" i="3" l="1"/>
  <c r="H71" i="3" s="1"/>
  <c r="J71" i="3" s="1"/>
  <c r="D72" i="3" s="1"/>
  <c r="F72" i="3" l="1"/>
  <c r="I72" i="3"/>
  <c r="K72" i="3" s="1"/>
  <c r="G72" i="3" l="1"/>
  <c r="H72" i="3" s="1"/>
  <c r="J72" i="3" s="1"/>
  <c r="D73" i="3" s="1"/>
  <c r="F73" i="3" l="1"/>
  <c r="I73" i="3"/>
  <c r="K73" i="3" s="1"/>
  <c r="G73" i="3" l="1"/>
  <c r="H73" i="3" s="1"/>
  <c r="J73" i="3" s="1"/>
  <c r="D74" i="3" s="1"/>
  <c r="I74" i="3" l="1"/>
  <c r="K74" i="3" s="1"/>
  <c r="F74" i="3"/>
  <c r="G74" i="3" l="1"/>
  <c r="H74" i="3" s="1"/>
  <c r="J74" i="3" s="1"/>
  <c r="D75" i="3" s="1"/>
  <c r="I75" i="3" l="1"/>
  <c r="K75" i="3" s="1"/>
  <c r="F75" i="3"/>
  <c r="G75" i="3" l="1"/>
  <c r="H75" i="3" s="1"/>
  <c r="J75" i="3" s="1"/>
  <c r="D76" i="3" s="1"/>
  <c r="I76" i="3" l="1"/>
  <c r="K76" i="3" s="1"/>
  <c r="F76" i="3"/>
  <c r="G76" i="3" l="1"/>
  <c r="H76" i="3" s="1"/>
  <c r="J76" i="3" s="1"/>
  <c r="D77" i="3" s="1"/>
  <c r="I77" i="3" l="1"/>
  <c r="K77" i="3" s="1"/>
  <c r="F77" i="3"/>
  <c r="G77" i="3" l="1"/>
  <c r="H77" i="3" s="1"/>
  <c r="J77" i="3" s="1"/>
  <c r="D78" i="3" s="1"/>
  <c r="I78" i="3" l="1"/>
  <c r="K78" i="3" s="1"/>
  <c r="F78" i="3"/>
  <c r="G78" i="3" l="1"/>
  <c r="H78" i="3" s="1"/>
  <c r="J78" i="3" s="1"/>
  <c r="D79" i="3" s="1"/>
  <c r="I79" i="3" l="1"/>
  <c r="K79" i="3" s="1"/>
  <c r="F79" i="3"/>
  <c r="G79" i="3" l="1"/>
  <c r="H79" i="3" s="1"/>
  <c r="J79" i="3" s="1"/>
  <c r="D80" i="3" s="1"/>
  <c r="I80" i="3" l="1"/>
  <c r="K80" i="3" s="1"/>
  <c r="F80" i="3"/>
  <c r="G80" i="3" l="1"/>
  <c r="H80" i="3" s="1"/>
  <c r="J80" i="3" s="1"/>
  <c r="D81" i="3" s="1"/>
  <c r="I81" i="3" l="1"/>
  <c r="K81" i="3" s="1"/>
  <c r="F81" i="3"/>
  <c r="G81" i="3" l="1"/>
  <c r="H81" i="3" s="1"/>
  <c r="J81" i="3" s="1"/>
  <c r="D82" i="3" s="1"/>
  <c r="I82" i="3" l="1"/>
  <c r="K82" i="3" s="1"/>
  <c r="F82" i="3"/>
  <c r="G82" i="3" l="1"/>
  <c r="H82" i="3" s="1"/>
  <c r="J82" i="3" s="1"/>
  <c r="D83" i="3" s="1"/>
  <c r="I83" i="3" l="1"/>
  <c r="K83" i="3" s="1"/>
  <c r="F83" i="3"/>
  <c r="G83" i="3" l="1"/>
  <c r="H83" i="3" s="1"/>
  <c r="J83" i="3" s="1"/>
  <c r="D84" i="3" s="1"/>
  <c r="F84" i="3" l="1"/>
  <c r="I84" i="3"/>
  <c r="K84" i="3" s="1"/>
  <c r="G84" i="3" l="1"/>
  <c r="H84" i="3" s="1"/>
  <c r="J84" i="3" s="1"/>
  <c r="D85" i="3" s="1"/>
  <c r="I85" i="3" l="1"/>
  <c r="K85" i="3" s="1"/>
  <c r="F85" i="3"/>
  <c r="G85" i="3" l="1"/>
  <c r="H85" i="3" s="1"/>
  <c r="J85" i="3" s="1"/>
  <c r="D86" i="3" s="1"/>
  <c r="I86" i="3" l="1"/>
  <c r="K86" i="3" s="1"/>
  <c r="F86" i="3"/>
  <c r="G86" i="3" l="1"/>
  <c r="H86" i="3" s="1"/>
  <c r="J86" i="3" s="1"/>
  <c r="D87" i="3" s="1"/>
  <c r="I87" i="3" l="1"/>
  <c r="K87" i="3" s="1"/>
  <c r="F87" i="3"/>
  <c r="G87" i="3" l="1"/>
  <c r="H87" i="3" s="1"/>
  <c r="J87" i="3"/>
  <c r="D88" i="3" s="1"/>
  <c r="I88" i="3" l="1"/>
  <c r="K88" i="3" s="1"/>
  <c r="F88" i="3"/>
  <c r="G88" i="3" l="1"/>
  <c r="H88" i="3" s="1"/>
  <c r="J88" i="3" s="1"/>
  <c r="D89" i="3" s="1"/>
  <c r="I89" i="3" l="1"/>
  <c r="K89" i="3" s="1"/>
  <c r="F89" i="3"/>
  <c r="G89" i="3" l="1"/>
  <c r="H89" i="3" s="1"/>
  <c r="J89" i="3" s="1"/>
  <c r="D90" i="3" s="1"/>
  <c r="I90" i="3" l="1"/>
  <c r="K90" i="3" s="1"/>
  <c r="F90" i="3"/>
  <c r="G90" i="3" l="1"/>
  <c r="H90" i="3" s="1"/>
  <c r="J90" i="3" s="1"/>
  <c r="D91" i="3" s="1"/>
  <c r="I91" i="3" l="1"/>
  <c r="K91" i="3" s="1"/>
  <c r="F91" i="3"/>
  <c r="G91" i="3" l="1"/>
  <c r="H91" i="3" s="1"/>
  <c r="J91" i="3" s="1"/>
  <c r="D92" i="3" s="1"/>
  <c r="I92" i="3" l="1"/>
  <c r="K92" i="3" s="1"/>
  <c r="F92" i="3"/>
  <c r="G92" i="3" l="1"/>
  <c r="H92" i="3" s="1"/>
  <c r="J92" i="3" s="1"/>
  <c r="D93" i="3" s="1"/>
  <c r="F93" i="3" l="1"/>
  <c r="I93" i="3"/>
  <c r="K93" i="3" s="1"/>
  <c r="G93" i="3" l="1"/>
  <c r="H93" i="3" s="1"/>
  <c r="J93" i="3" s="1"/>
  <c r="D94" i="3" s="1"/>
  <c r="I94" i="3" l="1"/>
  <c r="K94" i="3" s="1"/>
  <c r="F94" i="3"/>
  <c r="G94" i="3" l="1"/>
  <c r="H94" i="3" s="1"/>
  <c r="J94" i="3"/>
  <c r="D95" i="3" s="1"/>
  <c r="I95" i="3" l="1"/>
  <c r="K95" i="3" s="1"/>
  <c r="F95" i="3"/>
  <c r="J95" i="3" l="1"/>
  <c r="D96" i="3" s="1"/>
  <c r="G95" i="3"/>
  <c r="H95" i="3" s="1"/>
  <c r="I96" i="3" l="1"/>
  <c r="K96" i="3" s="1"/>
  <c r="F96" i="3"/>
  <c r="J96" i="3" l="1"/>
  <c r="D97" i="3" s="1"/>
  <c r="G96" i="3"/>
  <c r="H96" i="3" s="1"/>
  <c r="I97" i="3" l="1"/>
  <c r="F97" i="3"/>
  <c r="G97" i="3" l="1"/>
  <c r="H97" i="3" s="1"/>
  <c r="J97" i="3"/>
  <c r="I7" i="3" s="1"/>
  <c r="I8" i="3"/>
  <c r="K97" i="3"/>
  <c r="I9" i="3"/>
</calcChain>
</file>

<file path=xl/sharedStrings.xml><?xml version="1.0" encoding="utf-8"?>
<sst xmlns="http://schemas.openxmlformats.org/spreadsheetml/2006/main" count="27" uniqueCount="26">
  <si>
    <t>Loan amortization schedule</t>
  </si>
  <si>
    <t>Enter values</t>
  </si>
  <si>
    <t>Loan summary</t>
  </si>
  <si>
    <t>Loan amount</t>
  </si>
  <si>
    <t>Scheduled payment</t>
  </si>
  <si>
    <t>Annual interest rate</t>
  </si>
  <si>
    <t>Scheduled number of payments</t>
  </si>
  <si>
    <t>Loan period in years</t>
  </si>
  <si>
    <t>Actual number of payments</t>
  </si>
  <si>
    <t>Number of payments per year</t>
  </si>
  <si>
    <t>Total early payments</t>
  </si>
  <si>
    <t>Start date of loan</t>
  </si>
  <si>
    <t>Total interest</t>
  </si>
  <si>
    <t>Optional extra payments</t>
  </si>
  <si>
    <t>Lender name</t>
  </si>
  <si>
    <t>Woodgrove Bank</t>
  </si>
  <si>
    <t>Payment number</t>
  </si>
  <si>
    <t>Payment
date</t>
  </si>
  <si>
    <t>Beginning
balance</t>
  </si>
  <si>
    <t>Extra
payment</t>
  </si>
  <si>
    <t>Total
payment</t>
  </si>
  <si>
    <t>Principal</t>
  </si>
  <si>
    <t>Interest</t>
  </si>
  <si>
    <t>Ending
balance</t>
  </si>
  <si>
    <t>Cumulative
interest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</si>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</sst>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3"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b/>
      <sz val="12"/>
      <color theme="1" tint="0.249977111117893"/>
      <name val="Calibri"/>
      <family val="2"/>
    </font>
    <font>
      <b/>
      <sz val="40"/>
      <color rgb="FF292929"/>
      <name val="Calibri"/>
      <family val="2"/>
    </font>
    <font>
      <sz val="11"/>
      <color rgb="FF292929"/>
      <name val="Calibri"/>
      <family val="2"/>
    </font>
    <font>
      <b/>
      <sz val="40"/>
      <color rgb="FF292929"/>
      <name val="Calibri"/>
      <family val="2"/>
      <scheme val="major"/>
    </font>
    <font>
      <b/>
      <sz val="20"/>
      <color rgb="FF292929"/>
      <name val="Calibri"/>
      <family val="2"/>
      <scheme val="major"/>
    </font>
    <font>
      <b/>
      <sz val="20"/>
      <color rgb="FF292929"/>
      <name val="Calibri"/>
      <family val="2"/>
    </font>
    <font>
      <b/>
      <sz val="14"/>
      <color rgb="FF292929"/>
      <name val="Calibri"/>
      <family val="2"/>
    </font>
    <font>
      <sz val="11"/>
      <color rgb="FF292929"/>
      <name val="Calibri"/>
      <family val="2"/>
      <scheme val="minor"/>
    </font>
    <font>
      <sz val="12"/>
      <color rgb="FF292929"/>
      <name val="Calibri"/>
      <family val="2"/>
      <scheme val="minor"/>
    </font>
    <font>
      <i/>
      <sz val="11"/>
      <color rgb="FF292929"/>
      <name val="Calibri"/>
      <family val="2"/>
    </font>
    <font>
      <i/>
      <sz val="11"/>
      <color rgb="FF292929"/>
      <name val="Calibri"/>
      <family val="2"/>
      <scheme val="minor"/>
    </font>
    <font>
      <b/>
      <sz val="14"/>
      <color rgb="FF292929"/>
      <name val="Calibri"/>
      <family val="2"/>
      <scheme val="minor"/>
    </font>
    <font>
      <sz val="14"/>
      <color rgb="FF292929"/>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s>
  <borders count="19">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top style="thin">
        <color rgb="FF376B36"/>
      </top>
      <bottom style="thin">
        <color theme="2" tint="-9.9978637043366805E-2"/>
      </bottom>
      <diagonal/>
    </border>
    <border>
      <left/>
      <right style="thin">
        <color theme="0"/>
      </right>
      <top/>
      <bottom/>
      <diagonal/>
    </border>
    <border>
      <left/>
      <right/>
      <top style="thin">
        <color theme="4" tint="-0.499984740745262"/>
      </top>
      <bottom style="thin">
        <color theme="2" tint="-9.9978637043366805E-2"/>
      </bottom>
      <diagonal/>
    </border>
    <border>
      <left/>
      <right/>
      <top style="thin">
        <color theme="2" tint="-9.9978637043366805E-2"/>
      </top>
      <bottom style="thin">
        <color theme="0" tint="-0.14999847407452621"/>
      </bottom>
      <diagonal/>
    </border>
    <border>
      <left/>
      <right style="thin">
        <color theme="0" tint="-0.14999847407452621"/>
      </right>
      <top style="thin">
        <color rgb="FF376B36"/>
      </top>
      <bottom style="thin">
        <color theme="2" tint="-9.9978637043366805E-2"/>
      </bottom>
      <diagonal/>
    </border>
    <border>
      <left/>
      <right style="thin">
        <color theme="0" tint="-0.14999847407452621"/>
      </right>
      <top style="thin">
        <color theme="2" tint="-9.9978637043366805E-2"/>
      </top>
      <bottom style="thin">
        <color theme="2" tint="-9.9978637043366805E-2"/>
      </bottom>
      <diagonal/>
    </border>
    <border>
      <left/>
      <right style="thin">
        <color theme="0" tint="-0.14999847407452621"/>
      </right>
      <top style="thin">
        <color theme="2" tint="-9.9978637043366805E-2"/>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4" tint="-0.499984740745262"/>
      </bottom>
      <diagonal/>
    </border>
    <border>
      <left style="thin">
        <color theme="0" tint="-0.14999847407452621"/>
      </left>
      <right/>
      <top style="thin">
        <color theme="2" tint="-9.9978637043366805E-2"/>
      </top>
      <bottom style="thin">
        <color theme="0" tint="-0.14999847407452621"/>
      </bottom>
      <diagonal/>
    </border>
    <border>
      <left style="thin">
        <color theme="0" tint="-0.14999847407452621"/>
      </left>
      <right/>
      <top style="thin">
        <color theme="2" tint="-9.9978637043366805E-2"/>
      </top>
      <bottom style="thin">
        <color theme="2" tint="-9.9978637043366805E-2"/>
      </bottom>
      <diagonal/>
    </border>
    <border>
      <left style="thin">
        <color theme="0" tint="-0.14999847407452621"/>
      </left>
      <right/>
      <top style="thin">
        <color theme="4" tint="-0.499984740745262"/>
      </top>
      <bottom style="thin">
        <color theme="2" tint="-9.9978637043366805E-2"/>
      </bottom>
      <diagonal/>
    </border>
  </borders>
  <cellStyleXfs count="16">
    <xf numFmtId="0" fontId="0" fillId="0" borderId="0"/>
    <xf numFmtId="0" fontId="6" fillId="0" borderId="1" applyNumberFormat="0" applyFill="0" applyProtection="0">
      <alignment vertical="center"/>
    </xf>
    <xf numFmtId="0" fontId="8"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7" fillId="6" borderId="0" applyFill="0" applyBorder="0" applyProtection="0">
      <alignment horizontal="left" vertical="center" wrapText="1" indent="1"/>
    </xf>
    <xf numFmtId="0" fontId="9" fillId="0" borderId="5">
      <alignment vertical="center"/>
    </xf>
    <xf numFmtId="0" fontId="10" fillId="5" borderId="0" applyFill="0" applyProtection="0">
      <alignment horizontal="center" vertical="center" wrapText="1"/>
    </xf>
  </cellStyleXfs>
  <cellXfs count="52">
    <xf numFmtId="0" fontId="0" fillId="0" borderId="0" xfId="0"/>
    <xf numFmtId="0" fontId="11" fillId="0" borderId="0" xfId="13" applyFont="1" applyFill="1" applyBorder="1" applyAlignment="1">
      <alignment vertical="center" wrapText="1"/>
    </xf>
    <xf numFmtId="0" fontId="12" fillId="0" borderId="0" xfId="0" applyFont="1"/>
    <xf numFmtId="0" fontId="13" fillId="0" borderId="0" xfId="13" applyFont="1" applyFill="1" applyBorder="1" applyAlignment="1">
      <alignment vertical="center"/>
    </xf>
    <xf numFmtId="0" fontId="14" fillId="0" borderId="15" xfId="2" applyFont="1" applyBorder="1" applyAlignment="1">
      <alignment horizontal="left" vertical="center" indent="1"/>
    </xf>
    <xf numFmtId="0" fontId="15" fillId="0" borderId="15" xfId="2" applyFont="1" applyBorder="1" applyAlignment="1">
      <alignment horizontal="left" vertical="center" indent="1"/>
    </xf>
    <xf numFmtId="0" fontId="16" fillId="0" borderId="15" xfId="2" applyFont="1" applyBorder="1" applyAlignment="1">
      <alignment horizontal="left" vertical="center" indent="1"/>
    </xf>
    <xf numFmtId="0" fontId="16" fillId="0" borderId="0" xfId="2" applyFont="1" applyBorder="1">
      <alignment vertical="center"/>
    </xf>
    <xf numFmtId="0" fontId="17" fillId="0" borderId="0" xfId="0" applyFont="1"/>
    <xf numFmtId="0" fontId="14" fillId="0" borderId="0" xfId="2" applyFont="1" applyFill="1" applyBorder="1" applyAlignment="1">
      <alignment horizontal="left" vertical="center" indent="1"/>
    </xf>
    <xf numFmtId="0" fontId="16" fillId="0" borderId="0" xfId="2" applyFont="1" applyFill="1" applyBorder="1">
      <alignment vertical="center"/>
    </xf>
    <xf numFmtId="0" fontId="18" fillId="0" borderId="13" xfId="5" applyFont="1" applyBorder="1" applyAlignment="1">
      <alignment horizontal="left" vertical="center" indent="1"/>
    </xf>
    <xf numFmtId="0" fontId="18" fillId="0" borderId="13" xfId="5" applyFont="1" applyBorder="1">
      <alignment vertical="center"/>
    </xf>
    <xf numFmtId="0" fontId="18" fillId="0" borderId="14" xfId="5" applyFont="1" applyBorder="1">
      <alignment vertical="center"/>
    </xf>
    <xf numFmtId="164" fontId="18" fillId="0" borderId="6" xfId="7" applyFont="1" applyFill="1" applyBorder="1" applyAlignment="1">
      <alignment horizontal="right" vertical="center" indent="1"/>
    </xf>
    <xf numFmtId="0" fontId="18" fillId="5" borderId="6" xfId="5" applyFont="1" applyFill="1" applyBorder="1" applyAlignment="1">
      <alignment horizontal="left" vertical="center" indent="1"/>
    </xf>
    <xf numFmtId="0" fontId="18" fillId="5" borderId="10" xfId="5" applyFont="1" applyFill="1" applyBorder="1">
      <alignment vertical="center"/>
    </xf>
    <xf numFmtId="164" fontId="18" fillId="0" borderId="18" xfId="8" applyNumberFormat="1" applyFont="1" applyFill="1" applyBorder="1" applyAlignment="1">
      <alignment horizontal="right" vertical="center" indent="1"/>
    </xf>
    <xf numFmtId="164" fontId="18" fillId="0" borderId="8" xfId="8" applyNumberFormat="1" applyFont="1" applyFill="1" applyBorder="1" applyAlignment="1">
      <alignment horizontal="right" vertical="center" indent="1"/>
    </xf>
    <xf numFmtId="10" fontId="18" fillId="0" borderId="5" xfId="6" applyFont="1" applyFill="1" applyBorder="1" applyAlignment="1">
      <alignment horizontal="right" vertical="center" indent="1"/>
    </xf>
    <xf numFmtId="0" fontId="18" fillId="0" borderId="5" xfId="5" applyFont="1" applyBorder="1" applyAlignment="1">
      <alignment horizontal="left" vertical="center" indent="1"/>
    </xf>
    <xf numFmtId="0" fontId="18" fillId="0" borderId="11" xfId="5" applyFont="1" applyBorder="1">
      <alignment vertical="center"/>
    </xf>
    <xf numFmtId="1" fontId="18" fillId="0" borderId="17" xfId="10" applyFont="1" applyFill="1" applyBorder="1" applyAlignment="1">
      <alignment horizontal="right" vertical="center" indent="1"/>
    </xf>
    <xf numFmtId="1" fontId="18" fillId="0" borderId="5" xfId="10" applyFont="1" applyFill="1" applyBorder="1" applyAlignment="1">
      <alignment horizontal="right" vertical="center" indent="1"/>
    </xf>
    <xf numFmtId="1" fontId="18" fillId="0" borderId="5" xfId="10" applyFont="1" applyFill="1" applyBorder="1" applyAlignment="1">
      <alignment horizontal="right" vertical="center" indent="1"/>
    </xf>
    <xf numFmtId="164" fontId="18" fillId="0" borderId="17" xfId="8" applyNumberFormat="1" applyFont="1" applyFill="1" applyBorder="1" applyAlignment="1">
      <alignment horizontal="right" vertical="center" indent="1"/>
    </xf>
    <xf numFmtId="164" fontId="18" fillId="0" borderId="5" xfId="8" applyNumberFormat="1" applyFont="1" applyFill="1" applyBorder="1" applyAlignment="1">
      <alignment horizontal="right" vertical="center" indent="1"/>
    </xf>
    <xf numFmtId="14" fontId="18" fillId="0" borderId="9" xfId="11" applyFont="1" applyFill="1" applyBorder="1" applyAlignment="1">
      <alignment horizontal="right" vertical="center" indent="1"/>
    </xf>
    <xf numFmtId="0" fontId="18" fillId="0" borderId="9" xfId="5" applyFont="1" applyBorder="1" applyAlignment="1">
      <alignment horizontal="left" vertical="center" indent="1"/>
    </xf>
    <xf numFmtId="0" fontId="18" fillId="0" borderId="12" xfId="5" applyFont="1" applyBorder="1">
      <alignment vertical="center"/>
    </xf>
    <xf numFmtId="164" fontId="18" fillId="0" borderId="16" xfId="8" applyNumberFormat="1" applyFont="1" applyFill="1" applyBorder="1" applyAlignment="1">
      <alignment horizontal="right" vertical="center" indent="1"/>
    </xf>
    <xf numFmtId="164" fontId="18" fillId="0" borderId="9" xfId="8" applyNumberFormat="1" applyFont="1" applyFill="1" applyBorder="1" applyAlignment="1">
      <alignment horizontal="right" vertical="center" indent="1"/>
    </xf>
    <xf numFmtId="0" fontId="19" fillId="0" borderId="0" xfId="5" applyFont="1" applyBorder="1">
      <alignment vertical="center"/>
    </xf>
    <xf numFmtId="14" fontId="12" fillId="0" borderId="0" xfId="11" applyFont="1" applyFill="1" applyBorder="1" applyAlignment="1">
      <alignment horizontal="right" indent="1"/>
    </xf>
    <xf numFmtId="0" fontId="20" fillId="0" borderId="0" xfId="5" applyFont="1" applyBorder="1">
      <alignment vertical="center"/>
    </xf>
    <xf numFmtId="164" fontId="17" fillId="0" borderId="0" xfId="8" applyNumberFormat="1" applyFont="1" applyFill="1" applyAlignment="1">
      <alignment horizontal="right" indent="1"/>
    </xf>
    <xf numFmtId="0" fontId="21" fillId="0" borderId="0" xfId="5" applyFont="1" applyBorder="1" applyAlignment="1">
      <alignment horizontal="left" vertical="center" indent="1"/>
    </xf>
    <xf numFmtId="164" fontId="18" fillId="0" borderId="0" xfId="7" applyFont="1" applyFill="1" applyBorder="1" applyAlignment="1">
      <alignment horizontal="right" vertical="center" indent="1"/>
    </xf>
    <xf numFmtId="0" fontId="18" fillId="0" borderId="0" xfId="0" applyFont="1"/>
    <xf numFmtId="0" fontId="21" fillId="0" borderId="0" xfId="3" applyFont="1" applyFill="1" applyBorder="1" applyAlignment="1">
      <alignment horizontal="left" vertical="top" indent="1"/>
    </xf>
    <xf numFmtId="0" fontId="18" fillId="0" borderId="0" xfId="3" applyFont="1" applyFill="1" applyBorder="1" applyAlignment="1">
      <alignment horizontal="right" vertical="center" indent="1"/>
    </xf>
    <xf numFmtId="0" fontId="17" fillId="0" borderId="7" xfId="0" applyFont="1" applyBorder="1"/>
    <xf numFmtId="0" fontId="22" fillId="0" borderId="0" xfId="0" applyFont="1" applyAlignment="1">
      <alignment horizontal="center" vertical="center" wrapText="1"/>
    </xf>
    <xf numFmtId="0" fontId="17" fillId="0" borderId="0" xfId="0" applyFont="1" applyAlignment="1">
      <alignment vertical="center"/>
    </xf>
    <xf numFmtId="1" fontId="18" fillId="0" borderId="0" xfId="10" applyFont="1" applyFill="1" applyBorder="1" applyAlignment="1">
      <alignment horizontal="center" vertical="center"/>
    </xf>
    <xf numFmtId="14" fontId="18" fillId="0" borderId="0" xfId="11" applyFont="1" applyFill="1" applyBorder="1" applyAlignment="1">
      <alignment horizontal="center" vertical="center"/>
    </xf>
    <xf numFmtId="164" fontId="18" fillId="0" borderId="0" xfId="12" applyFont="1" applyFill="1" applyBorder="1" applyAlignment="1">
      <alignment horizontal="right" vertical="center" indent="2"/>
    </xf>
    <xf numFmtId="0" fontId="18" fillId="0" borderId="0" xfId="0" applyFont="1" applyAlignment="1">
      <alignment horizontal="center" vertical="center"/>
    </xf>
    <xf numFmtId="1" fontId="18" fillId="0" borderId="0" xfId="10" applyFont="1" applyFill="1" applyAlignment="1">
      <alignment horizontal="center" vertical="center"/>
    </xf>
    <xf numFmtId="14" fontId="18" fillId="0" borderId="0" xfId="11" applyFont="1" applyFill="1" applyAlignment="1">
      <alignment horizontal="center" vertical="center"/>
    </xf>
    <xf numFmtId="164" fontId="18" fillId="0" borderId="0" xfId="12" applyFont="1" applyFill="1" applyAlignment="1">
      <alignment horizontal="right" vertical="center" indent="2"/>
    </xf>
    <xf numFmtId="0" fontId="18" fillId="0" borderId="0" xfId="0" applyFont="1" applyAlignment="1">
      <alignment horizontal="right" vertical="center" indent="2"/>
    </xf>
  </cellXfs>
  <cellStyles count="16">
    <cellStyle name="Amount" xfId="7" xr:uid="{00000000-0005-0000-0000-000000000000}"/>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17">
    <dxf>
      <font>
        <strike val="0"/>
        <outline val="0"/>
        <shadow val="0"/>
        <u val="none"/>
        <vertAlign val="baseline"/>
        <color rgb="FF292929"/>
        <name val="Calibri"/>
        <family val="2"/>
        <scheme val="minor"/>
      </font>
      <fill>
        <patternFill patternType="none">
          <fgColor indexed="64"/>
          <bgColor auto="1"/>
        </patternFill>
      </fill>
    </dxf>
    <dxf>
      <font>
        <strike val="0"/>
        <outline val="0"/>
        <shadow val="0"/>
        <u val="none"/>
        <vertAlign val="baseline"/>
        <sz val="14"/>
        <color rgb="FF292929"/>
        <name val="Calibri"/>
        <family val="2"/>
        <scheme val="minor"/>
      </font>
      <alignment horizontal="center" vertical="center" textRotation="0" wrapText="1" indent="0"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color rgb="FF292929"/>
        <name val="Calibri"/>
        <family val="2"/>
        <scheme val="minor"/>
      </font>
      <fill>
        <patternFill patternType="none">
          <fgColor indexed="64"/>
          <bgColor auto="1"/>
        </patternFill>
      </fill>
    </dxf>
    <dxf>
      <font>
        <strike val="0"/>
        <outline val="0"/>
        <shadow val="0"/>
        <u val="none"/>
        <vertAlign val="baseline"/>
        <color rgb="FF292929"/>
        <name val="Calibri"/>
        <family val="2"/>
        <scheme val="minor"/>
      </font>
      <fill>
        <patternFill patternType="none">
          <fgColor indexed="64"/>
          <bgColor auto="1"/>
        </patternFill>
      </fill>
    </dxf>
    <dxf>
      <font>
        <color theme="0"/>
      </font>
      <fill>
        <patternFill>
          <bgColor theme="0"/>
        </patternFill>
      </fill>
      <border>
        <left/>
        <right/>
        <top/>
        <bottom/>
        <vertical/>
        <horizontal/>
      </border>
    </dxf>
    <dxf>
      <border outline="0">
        <bottom style="thin">
          <color theme="4" tint="-0.499984740745262"/>
        </bottom>
      </border>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16"/>
      <tableStyleElement type="headerRow" dxfId="15"/>
      <tableStyleElement type="totalRow" dxfId="1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92929"/>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895350</xdr:colOff>
      <xdr:row>2</xdr:row>
      <xdr:rowOff>58420</xdr:rowOff>
    </xdr:to>
    <xdr:pic>
      <xdr:nvPicPr>
        <xdr:cNvPr id="8" name="Graphic 7" descr="bank building icon">
          <a:extLst>
            <a:ext uri="{FF2B5EF4-FFF2-40B4-BE49-F238E27FC236}">
              <a16:creationId xmlns:a16="http://schemas.microsoft.com/office/drawing/2014/main" id="{247DDAC1-A042-8344-8CF8-7E87E916FB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6700" y="266700"/>
          <a:ext cx="914400" cy="914400"/>
        </a:xfrm>
        <a:prstGeom prst="rect">
          <a:avLst/>
        </a:prstGeom>
      </xdr:spPr>
    </xdr:pic>
    <xdr:clientData/>
  </xdr:twoCellAnchor>
  <xdr:twoCellAnchor editAs="oneCell">
    <xdr:from>
      <xdr:col>1</xdr:col>
      <xdr:colOff>0</xdr:colOff>
      <xdr:row>1</xdr:row>
      <xdr:rowOff>0</xdr:rowOff>
    </xdr:from>
    <xdr:to>
      <xdr:col>1</xdr:col>
      <xdr:colOff>895350</xdr:colOff>
      <xdr:row>2</xdr:row>
      <xdr:rowOff>58420</xdr:rowOff>
    </xdr:to>
    <xdr:pic>
      <xdr:nvPicPr>
        <xdr:cNvPr id="3" name="Graphic 2" descr="Bank building icon">
          <a:extLst>
            <a:ext uri="{FF2B5EF4-FFF2-40B4-BE49-F238E27FC236}">
              <a16:creationId xmlns:a16="http://schemas.microsoft.com/office/drawing/2014/main" id="{91C14DF2-CCBD-413B-9562-DB08B7F393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3"/>
            </a:ext>
          </a:extLst>
        </a:blip>
        <a:stretch>
          <a:fillRect/>
        </a:stretch>
      </xdr:blipFill>
      <xdr:spPr>
        <a:xfrm>
          <a:off x="243840" y="266700"/>
          <a:ext cx="914400" cy="911860"/>
        </a:xfrm>
        <a:prstGeom prst="rect">
          <a:avLst/>
        </a:prstGeom>
      </xdr:spPr>
    </xdr:pic>
    <xdr:clientData/>
  </xdr:twoCellAnchor>
  <xdr:twoCellAnchor editAs="oneCell">
    <xdr:from>
      <xdr:col>8</xdr:col>
      <xdr:colOff>0</xdr:colOff>
      <xdr:row>1</xdr:row>
      <xdr:rowOff>1</xdr:rowOff>
    </xdr:from>
    <xdr:to>
      <xdr:col>10</xdr:col>
      <xdr:colOff>1159754</xdr:colOff>
      <xdr:row>2</xdr:row>
      <xdr:rowOff>66676</xdr:rowOff>
    </xdr:to>
    <xdr:pic>
      <xdr:nvPicPr>
        <xdr:cNvPr id="4" name="Picture 3">
          <a:extLst>
            <a:ext uri="{FF2B5EF4-FFF2-40B4-BE49-F238E27FC236}">
              <a16:creationId xmlns:a16="http://schemas.microsoft.com/office/drawing/2014/main" id="{F00C1479-2C49-867C-83DE-ACF6DAD9F87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48650" y="266701"/>
          <a:ext cx="3531479" cy="9334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A382EF-BEF8-4FAC-BDE6-14E294B4CB3B}" name="PaymentSchedule3" displayName="PaymentSchedule3" ref="B13:K100" totalsRowShown="0" headerRowDxfId="1" dataDxfId="0" headerRowBorderDxfId="13">
  <tableColumns count="10">
    <tableColumn id="1" xr3:uid="{34276CB7-3C34-4F7B-BA90-A3E3BDDC992A}" name="Payment number" dataDxfId="11" data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10" data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9"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dataDxfId="8" dataCellStyle="Table Amount">
      <calculatedColumnFormula>IF(PaymentSchedule3[[#This Row],[Payment number]]&lt;&gt;"",ScheduledPayment,"")</calculatedColumnFormula>
    </tableColumn>
    <tableColumn id="5" xr3:uid="{931027E7-8C19-4466-9D4A-F9288DA86D21}" name="Extra_x000a_payment" dataDxfId="7"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6"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5" dataCellStyle="Table Amount">
      <calculatedColumnFormula>IF(PaymentSchedule3[[#This Row],[Payment number]]&lt;&gt;"",PaymentSchedule3[[#This Row],[Total
payment]]-PaymentSchedule3[[#This Row],[Interest]],"")</calculatedColumnFormula>
    </tableColumn>
    <tableColumn id="8" xr3:uid="{4A9CA4D4-2346-4A75-8123-A968977AF4B8}" name="Interest" dataDxfId="4" data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3"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2" dataCellStyle="Table Amount">
      <calculatedColumnFormula>IF(PaymentSchedule3[[#This Row],[Payment number]]&lt;&gt;"",SUM(INDEX(PaymentSchedule3[Interest],1,1):PaymentSchedule3[[#This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0632-B3BD-43EF-A3A5-D48CEBC148C6}">
  <sheetPr>
    <tabColor theme="4" tint="-0.499984740745262"/>
    <pageSetUpPr autoPageBreaks="0" fitToPage="1"/>
  </sheetPr>
  <dimension ref="B1:L100"/>
  <sheetViews>
    <sheetView showGridLines="0" tabSelected="1" zoomScaleNormal="100" workbookViewId="0">
      <selection activeCell="P8" sqref="P8"/>
    </sheetView>
  </sheetViews>
  <sheetFormatPr defaultColWidth="8.86328125" defaultRowHeight="24" customHeight="1" x14ac:dyDescent="0.45"/>
  <cols>
    <col min="1" max="1" width="3.53125" style="47" customWidth="1"/>
    <col min="2" max="3" width="15.6640625" style="47" customWidth="1"/>
    <col min="4" max="4" width="17.3984375" style="51" bestFit="1" customWidth="1"/>
    <col min="5" max="9" width="15.6640625" style="51" customWidth="1"/>
    <col min="10" max="10" width="17.3984375" style="51" bestFit="1" customWidth="1"/>
    <col min="11" max="11" width="16.33203125" style="51" bestFit="1" customWidth="1"/>
    <col min="12" max="12" width="3.53125" style="47" customWidth="1"/>
    <col min="13" max="16384" width="8.86328125" style="47"/>
  </cols>
  <sheetData>
    <row r="1" spans="2:12" s="2" customFormat="1" ht="21" customHeight="1" x14ac:dyDescent="0.45">
      <c r="B1" s="1"/>
      <c r="C1" s="1"/>
      <c r="D1" s="1"/>
      <c r="E1" s="1"/>
      <c r="F1" s="1"/>
      <c r="G1" s="1"/>
      <c r="H1" s="1"/>
      <c r="I1" s="1"/>
      <c r="J1" s="1"/>
      <c r="K1" s="1"/>
      <c r="L1" s="2" t="s">
        <v>25</v>
      </c>
    </row>
    <row r="2" spans="2:12" s="2" customFormat="1" ht="68" customHeight="1" x14ac:dyDescent="0.45">
      <c r="B2" s="1"/>
      <c r="C2" s="3" t="s">
        <v>0</v>
      </c>
      <c r="D2" s="3"/>
      <c r="E2" s="3"/>
      <c r="F2" s="3"/>
      <c r="G2" s="3"/>
      <c r="H2" s="3"/>
      <c r="I2" s="3"/>
      <c r="J2" s="3"/>
      <c r="K2" s="3"/>
    </row>
    <row r="3" spans="2:12" s="2" customFormat="1" ht="24" customHeight="1" x14ac:dyDescent="0.45">
      <c r="B3" s="1"/>
      <c r="C3" s="1"/>
      <c r="D3" s="1"/>
      <c r="E3" s="1"/>
      <c r="F3" s="1"/>
      <c r="G3" s="1"/>
      <c r="H3" s="1"/>
      <c r="I3" s="1"/>
      <c r="J3" s="1"/>
      <c r="K3" s="1"/>
    </row>
    <row r="4" spans="2:12" s="8" customFormat="1" ht="38" customHeight="1" x14ac:dyDescent="0.45">
      <c r="B4" s="4" t="s">
        <v>1</v>
      </c>
      <c r="C4" s="5"/>
      <c r="D4" s="6"/>
      <c r="E4" s="7"/>
      <c r="G4" s="9" t="s">
        <v>2</v>
      </c>
      <c r="H4" s="7"/>
      <c r="I4" s="7"/>
      <c r="J4" s="10"/>
    </row>
    <row r="5" spans="2:12" s="8" customFormat="1" ht="24" customHeight="1" x14ac:dyDescent="0.45">
      <c r="B5" s="11" t="s">
        <v>3</v>
      </c>
      <c r="C5" s="12"/>
      <c r="D5" s="13"/>
      <c r="E5" s="14">
        <v>200000</v>
      </c>
      <c r="G5" s="15" t="s">
        <v>4</v>
      </c>
      <c r="H5" s="16"/>
      <c r="I5" s="17">
        <f ca="1">IF(LoanIsGood,-PMT(InterestRate/PaymentsPerYear,ScheduledNumberOfPayments,LoanAmount),"")</f>
        <v>3320.2368053771816</v>
      </c>
      <c r="J5" s="18"/>
      <c r="K5" s="18"/>
    </row>
    <row r="6" spans="2:12" s="8" customFormat="1" ht="24" customHeight="1" x14ac:dyDescent="0.45">
      <c r="B6" s="11" t="s">
        <v>5</v>
      </c>
      <c r="C6" s="12"/>
      <c r="D6" s="13"/>
      <c r="E6" s="19">
        <v>0.1</v>
      </c>
      <c r="G6" s="20" t="s">
        <v>6</v>
      </c>
      <c r="H6" s="21"/>
      <c r="I6" s="22">
        <f ca="1">IF(LoanIsGood,LoanPeriod*PaymentsPerYear,"")</f>
        <v>84</v>
      </c>
      <c r="J6" s="23"/>
      <c r="K6" s="23"/>
    </row>
    <row r="7" spans="2:12" s="8" customFormat="1" ht="24" customHeight="1" x14ac:dyDescent="0.45">
      <c r="B7" s="11" t="s">
        <v>7</v>
      </c>
      <c r="C7" s="12"/>
      <c r="D7" s="13"/>
      <c r="E7" s="24">
        <v>7</v>
      </c>
      <c r="G7" s="20" t="s">
        <v>8</v>
      </c>
      <c r="H7" s="21"/>
      <c r="I7" s="22">
        <f ca="1">ActualNumberOfPayments</f>
        <v>81</v>
      </c>
      <c r="J7" s="23"/>
      <c r="K7" s="23"/>
    </row>
    <row r="8" spans="2:12" s="8" customFormat="1" ht="24" customHeight="1" x14ac:dyDescent="0.45">
      <c r="B8" s="11" t="s">
        <v>9</v>
      </c>
      <c r="C8" s="12"/>
      <c r="D8" s="13"/>
      <c r="E8" s="24">
        <v>12</v>
      </c>
      <c r="G8" s="20" t="s">
        <v>10</v>
      </c>
      <c r="H8" s="21"/>
      <c r="I8" s="25">
        <f ca="1">TotalEarlyPayments</f>
        <v>8000</v>
      </c>
      <c r="J8" s="26"/>
      <c r="K8" s="26"/>
    </row>
    <row r="9" spans="2:12" s="8" customFormat="1" ht="24" customHeight="1" x14ac:dyDescent="0.45">
      <c r="B9" s="11" t="s">
        <v>11</v>
      </c>
      <c r="C9" s="12"/>
      <c r="D9" s="13"/>
      <c r="E9" s="27">
        <f ca="1">TODAY()</f>
        <v>45623</v>
      </c>
      <c r="G9" s="28" t="s">
        <v>12</v>
      </c>
      <c r="H9" s="29"/>
      <c r="I9" s="30">
        <f ca="1">TotalInterest</f>
        <v>75333.589371444992</v>
      </c>
      <c r="J9" s="31"/>
      <c r="K9" s="31"/>
    </row>
    <row r="10" spans="2:12" s="8" customFormat="1" ht="12.5" customHeight="1" x14ac:dyDescent="0.45">
      <c r="C10" s="32"/>
      <c r="D10" s="32"/>
      <c r="E10" s="33"/>
      <c r="G10" s="34"/>
      <c r="H10" s="34"/>
      <c r="I10" s="35"/>
      <c r="J10" s="35"/>
      <c r="K10" s="35"/>
    </row>
    <row r="11" spans="2:12" s="8" customFormat="1" ht="20.75" customHeight="1" x14ac:dyDescent="0.5">
      <c r="B11" s="36" t="s">
        <v>13</v>
      </c>
      <c r="C11" s="36"/>
      <c r="D11" s="36"/>
      <c r="E11" s="37">
        <v>100</v>
      </c>
      <c r="F11" s="38"/>
      <c r="G11" s="39" t="s">
        <v>14</v>
      </c>
      <c r="H11" s="39"/>
      <c r="I11" s="40" t="s">
        <v>15</v>
      </c>
      <c r="J11" s="40"/>
      <c r="K11" s="40"/>
    </row>
    <row r="12" spans="2:12" s="8" customFormat="1" ht="32" customHeight="1" x14ac:dyDescent="0.45">
      <c r="B12" s="41"/>
    </row>
    <row r="13" spans="2:12" s="43" customFormat="1" ht="48" customHeight="1" x14ac:dyDescent="0.45">
      <c r="B13" s="42" t="s">
        <v>16</v>
      </c>
      <c r="C13" s="42" t="s">
        <v>17</v>
      </c>
      <c r="D13" s="42" t="s">
        <v>18</v>
      </c>
      <c r="E13" s="42" t="s">
        <v>4</v>
      </c>
      <c r="F13" s="42" t="s">
        <v>19</v>
      </c>
      <c r="G13" s="42" t="s">
        <v>20</v>
      </c>
      <c r="H13" s="42" t="s">
        <v>21</v>
      </c>
      <c r="I13" s="42" t="s">
        <v>22</v>
      </c>
      <c r="J13" s="42" t="s">
        <v>23</v>
      </c>
      <c r="K13" s="42" t="s">
        <v>24</v>
      </c>
    </row>
    <row r="14" spans="2:12" s="8" customFormat="1" ht="24" customHeight="1" x14ac:dyDescent="0.45">
      <c r="B14" s="44">
        <f ca="1">IF(LoanIsGood,IF(ROW()-ROW(PaymentSchedule3[[#Headers],[Payment number]])&gt;ScheduledNumberOfPayments,"",ROW()-ROW(PaymentSchedule3[[#Headers],[Payment number]])),"")</f>
        <v>1</v>
      </c>
      <c r="C14" s="45">
        <f ca="1">IF(PaymentSchedule3[[#This Row],[Payment number]]&lt;&gt;"",EOMONTH(LoanStartDate,ROW(PaymentSchedule3[[#This Row],[Payment number]])-ROW(PaymentSchedule3[[#Headers],[Payment number]])-2)+DAY(LoanStartDate),"")</f>
        <v>45623</v>
      </c>
      <c r="D14" s="46">
        <f ca="1">IF(PaymentSchedule3[[#This Row],[Payment number]]&lt;&gt;"",IF(ROW()-ROW(PaymentSchedule3[[#Headers],[Beginning
balance]])=1,LoanAmount,INDEX(PaymentSchedule3[Ending
balance],ROW()-ROW(PaymentSchedule3[[#Headers],[Beginning
balance]])-1)),"")</f>
        <v>200000</v>
      </c>
      <c r="E14" s="46">
        <f ca="1">IF(PaymentSchedule3[[#This Row],[Payment number]]&lt;&gt;"",ScheduledPayment,"")</f>
        <v>3320.2368053771816</v>
      </c>
      <c r="F14"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4"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14" s="46">
        <f ca="1">IF(PaymentSchedule3[[#This Row],[Payment number]]&lt;&gt;"",PaymentSchedule3[[#This Row],[Total
payment]]-PaymentSchedule3[[#This Row],[Interest]],"")</f>
        <v>1753.5701387105148</v>
      </c>
      <c r="I14" s="46">
        <f ca="1">IF(PaymentSchedule3[[#This Row],[Payment number]]&lt;&gt;"",PaymentSchedule3[[#This Row],[Beginning
balance]]*(InterestRate/PaymentsPerYear),"")</f>
        <v>1666.6666666666667</v>
      </c>
      <c r="J14" s="46">
        <f ca="1">IF(PaymentSchedule3[[#This Row],[Payment number]]&lt;&gt;"",IF(PaymentSchedule3[[#This Row],[Scheduled payment]]+PaymentSchedule3[[#This Row],[Extra
payment]]&lt;=PaymentSchedule3[[#This Row],[Beginning
balance]],PaymentSchedule3[[#This Row],[Beginning
balance]]-PaymentSchedule3[[#This Row],[Principal]],0),"")</f>
        <v>198246.42986128948</v>
      </c>
      <c r="K14" s="46">
        <f ca="1">IF(PaymentSchedule3[[#This Row],[Payment number]]&lt;&gt;"",SUM(INDEX(PaymentSchedule3[Interest],1,1):PaymentSchedule3[[#This Row],[Interest]]),"")</f>
        <v>1666.6666666666667</v>
      </c>
    </row>
    <row r="15" spans="2:12" s="8" customFormat="1" ht="24" customHeight="1" x14ac:dyDescent="0.45">
      <c r="B15" s="44">
        <f ca="1">IF(LoanIsGood,IF(ROW()-ROW(PaymentSchedule3[[#Headers],[Payment number]])&gt;ScheduledNumberOfPayments,"",ROW()-ROW(PaymentSchedule3[[#Headers],[Payment number]])),"")</f>
        <v>2</v>
      </c>
      <c r="C15" s="45">
        <f ca="1">IF(PaymentSchedule3[[#This Row],[Payment number]]&lt;&gt;"",EOMONTH(LoanStartDate,ROW(PaymentSchedule3[[#This Row],[Payment number]])-ROW(PaymentSchedule3[[#Headers],[Payment number]])-2)+DAY(LoanStartDate),"")</f>
        <v>45653</v>
      </c>
      <c r="D15" s="46">
        <f ca="1">IF(PaymentSchedule3[[#This Row],[Payment number]]&lt;&gt;"",IF(ROW()-ROW(PaymentSchedule3[[#Headers],[Beginning
balance]])=1,LoanAmount,INDEX(PaymentSchedule3[Ending
balance],ROW()-ROW(PaymentSchedule3[[#Headers],[Beginning
balance]])-1)),"")</f>
        <v>198246.42986128948</v>
      </c>
      <c r="E15" s="46">
        <f ca="1">IF(PaymentSchedule3[[#This Row],[Payment number]]&lt;&gt;"",ScheduledPayment,"")</f>
        <v>3320.2368053771816</v>
      </c>
      <c r="F15"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5"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15" s="46">
        <f ca="1">IF(PaymentSchedule3[[#This Row],[Payment number]]&lt;&gt;"",PaymentSchedule3[[#This Row],[Total
payment]]-PaymentSchedule3[[#This Row],[Interest]],"")</f>
        <v>1768.1832231997694</v>
      </c>
      <c r="I15" s="46">
        <f ca="1">IF(PaymentSchedule3[[#This Row],[Payment number]]&lt;&gt;"",PaymentSchedule3[[#This Row],[Beginning
balance]]*(InterestRate/PaymentsPerYear),"")</f>
        <v>1652.0535821774122</v>
      </c>
      <c r="J15" s="46">
        <f ca="1">IF(PaymentSchedule3[[#This Row],[Payment number]]&lt;&gt;"",IF(PaymentSchedule3[[#This Row],[Scheduled payment]]+PaymentSchedule3[[#This Row],[Extra
payment]]&lt;=PaymentSchedule3[[#This Row],[Beginning
balance]],PaymentSchedule3[[#This Row],[Beginning
balance]]-PaymentSchedule3[[#This Row],[Principal]],0),"")</f>
        <v>196478.24663808971</v>
      </c>
      <c r="K15" s="46">
        <f ca="1">IF(PaymentSchedule3[[#This Row],[Payment number]]&lt;&gt;"",SUM(INDEX(PaymentSchedule3[Interest],1,1):PaymentSchedule3[[#This Row],[Interest]]),"")</f>
        <v>3318.7202488440789</v>
      </c>
    </row>
    <row r="16" spans="2:12" s="8" customFormat="1" ht="24" customHeight="1" x14ac:dyDescent="0.45">
      <c r="B16" s="44">
        <f ca="1">IF(LoanIsGood,IF(ROW()-ROW(PaymentSchedule3[[#Headers],[Payment number]])&gt;ScheduledNumberOfPayments,"",ROW()-ROW(PaymentSchedule3[[#Headers],[Payment number]])),"")</f>
        <v>3</v>
      </c>
      <c r="C16" s="45">
        <f ca="1">IF(PaymentSchedule3[[#This Row],[Payment number]]&lt;&gt;"",EOMONTH(LoanStartDate,ROW(PaymentSchedule3[[#This Row],[Payment number]])-ROW(PaymentSchedule3[[#Headers],[Payment number]])-2)+DAY(LoanStartDate),"")</f>
        <v>45684</v>
      </c>
      <c r="D16" s="46">
        <f ca="1">IF(PaymentSchedule3[[#This Row],[Payment number]]&lt;&gt;"",IF(ROW()-ROW(PaymentSchedule3[[#Headers],[Beginning
balance]])=1,LoanAmount,INDEX(PaymentSchedule3[Ending
balance],ROW()-ROW(PaymentSchedule3[[#Headers],[Beginning
balance]])-1)),"")</f>
        <v>196478.24663808971</v>
      </c>
      <c r="E16" s="46">
        <f ca="1">IF(PaymentSchedule3[[#This Row],[Payment number]]&lt;&gt;"",ScheduledPayment,"")</f>
        <v>3320.2368053771816</v>
      </c>
      <c r="F16"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6"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16" s="46">
        <f ca="1">IF(PaymentSchedule3[[#This Row],[Payment number]]&lt;&gt;"",PaymentSchedule3[[#This Row],[Total
payment]]-PaymentSchedule3[[#This Row],[Interest]],"")</f>
        <v>1782.9180833931007</v>
      </c>
      <c r="I16" s="46">
        <f ca="1">IF(PaymentSchedule3[[#This Row],[Payment number]]&lt;&gt;"",PaymentSchedule3[[#This Row],[Beginning
balance]]*(InterestRate/PaymentsPerYear),"")</f>
        <v>1637.3187219840809</v>
      </c>
      <c r="J16" s="46">
        <f ca="1">IF(PaymentSchedule3[[#This Row],[Payment number]]&lt;&gt;"",IF(PaymentSchedule3[[#This Row],[Scheduled payment]]+PaymentSchedule3[[#This Row],[Extra
payment]]&lt;=PaymentSchedule3[[#This Row],[Beginning
balance]],PaymentSchedule3[[#This Row],[Beginning
balance]]-PaymentSchedule3[[#This Row],[Principal]],0),"")</f>
        <v>194695.32855469661</v>
      </c>
      <c r="K16" s="46">
        <f ca="1">IF(PaymentSchedule3[[#This Row],[Payment number]]&lt;&gt;"",SUM(INDEX(PaymentSchedule3[Interest],1,1):PaymentSchedule3[[#This Row],[Interest]]),"")</f>
        <v>4956.03897082816</v>
      </c>
    </row>
    <row r="17" spans="2:11" s="8" customFormat="1" ht="24" customHeight="1" x14ac:dyDescent="0.45">
      <c r="B17" s="44">
        <f ca="1">IF(LoanIsGood,IF(ROW()-ROW(PaymentSchedule3[[#Headers],[Payment number]])&gt;ScheduledNumberOfPayments,"",ROW()-ROW(PaymentSchedule3[[#Headers],[Payment number]])),"")</f>
        <v>4</v>
      </c>
      <c r="C17" s="45">
        <f ca="1">IF(PaymentSchedule3[[#This Row],[Payment number]]&lt;&gt;"",EOMONTH(LoanStartDate,ROW(PaymentSchedule3[[#This Row],[Payment number]])-ROW(PaymentSchedule3[[#Headers],[Payment number]])-2)+DAY(LoanStartDate),"")</f>
        <v>45715</v>
      </c>
      <c r="D17" s="46">
        <f ca="1">IF(PaymentSchedule3[[#This Row],[Payment number]]&lt;&gt;"",IF(ROW()-ROW(PaymentSchedule3[[#Headers],[Beginning
balance]])=1,LoanAmount,INDEX(PaymentSchedule3[Ending
balance],ROW()-ROW(PaymentSchedule3[[#Headers],[Beginning
balance]])-1)),"")</f>
        <v>194695.32855469661</v>
      </c>
      <c r="E17" s="46">
        <f ca="1">IF(PaymentSchedule3[[#This Row],[Payment number]]&lt;&gt;"",ScheduledPayment,"")</f>
        <v>3320.2368053771816</v>
      </c>
      <c r="F17"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7"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17" s="46">
        <f ca="1">IF(PaymentSchedule3[[#This Row],[Payment number]]&lt;&gt;"",PaymentSchedule3[[#This Row],[Total
payment]]-PaymentSchedule3[[#This Row],[Interest]],"")</f>
        <v>1797.7757340880432</v>
      </c>
      <c r="I17" s="46">
        <f ca="1">IF(PaymentSchedule3[[#This Row],[Payment number]]&lt;&gt;"",PaymentSchedule3[[#This Row],[Beginning
balance]]*(InterestRate/PaymentsPerYear),"")</f>
        <v>1622.4610712891383</v>
      </c>
      <c r="J17" s="46">
        <f ca="1">IF(PaymentSchedule3[[#This Row],[Payment number]]&lt;&gt;"",IF(PaymentSchedule3[[#This Row],[Scheduled payment]]+PaymentSchedule3[[#This Row],[Extra
payment]]&lt;=PaymentSchedule3[[#This Row],[Beginning
balance]],PaymentSchedule3[[#This Row],[Beginning
balance]]-PaymentSchedule3[[#This Row],[Principal]],0),"")</f>
        <v>192897.55282060857</v>
      </c>
      <c r="K17" s="46">
        <f ca="1">IF(PaymentSchedule3[[#This Row],[Payment number]]&lt;&gt;"",SUM(INDEX(PaymentSchedule3[Interest],1,1):PaymentSchedule3[[#This Row],[Interest]]),"")</f>
        <v>6578.5000421172981</v>
      </c>
    </row>
    <row r="18" spans="2:11" s="8" customFormat="1" ht="24" customHeight="1" x14ac:dyDescent="0.45">
      <c r="B18" s="44">
        <f ca="1">IF(LoanIsGood,IF(ROW()-ROW(PaymentSchedule3[[#Headers],[Payment number]])&gt;ScheduledNumberOfPayments,"",ROW()-ROW(PaymentSchedule3[[#Headers],[Payment number]])),"")</f>
        <v>5</v>
      </c>
      <c r="C18" s="45">
        <f ca="1">IF(PaymentSchedule3[[#This Row],[Payment number]]&lt;&gt;"",EOMONTH(LoanStartDate,ROW(PaymentSchedule3[[#This Row],[Payment number]])-ROW(PaymentSchedule3[[#Headers],[Payment number]])-2)+DAY(LoanStartDate),"")</f>
        <v>45743</v>
      </c>
      <c r="D18" s="46">
        <f ca="1">IF(PaymentSchedule3[[#This Row],[Payment number]]&lt;&gt;"",IF(ROW()-ROW(PaymentSchedule3[[#Headers],[Beginning
balance]])=1,LoanAmount,INDEX(PaymentSchedule3[Ending
balance],ROW()-ROW(PaymentSchedule3[[#Headers],[Beginning
balance]])-1)),"")</f>
        <v>192897.55282060857</v>
      </c>
      <c r="E18" s="46">
        <f ca="1">IF(PaymentSchedule3[[#This Row],[Payment number]]&lt;&gt;"",ScheduledPayment,"")</f>
        <v>3320.2368053771816</v>
      </c>
      <c r="F18"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8"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18" s="46">
        <f ca="1">IF(PaymentSchedule3[[#This Row],[Payment number]]&lt;&gt;"",PaymentSchedule3[[#This Row],[Total
payment]]-PaymentSchedule3[[#This Row],[Interest]],"")</f>
        <v>1812.7571985387767</v>
      </c>
      <c r="I18" s="46">
        <f ca="1">IF(PaymentSchedule3[[#This Row],[Payment number]]&lt;&gt;"",PaymentSchedule3[[#This Row],[Beginning
balance]]*(InterestRate/PaymentsPerYear),"")</f>
        <v>1607.4796068384048</v>
      </c>
      <c r="J18" s="46">
        <f ca="1">IF(PaymentSchedule3[[#This Row],[Payment number]]&lt;&gt;"",IF(PaymentSchedule3[[#This Row],[Scheduled payment]]+PaymentSchedule3[[#This Row],[Extra
payment]]&lt;=PaymentSchedule3[[#This Row],[Beginning
balance]],PaymentSchedule3[[#This Row],[Beginning
balance]]-PaymentSchedule3[[#This Row],[Principal]],0),"")</f>
        <v>191084.7956220698</v>
      </c>
      <c r="K18" s="46">
        <f ca="1">IF(PaymentSchedule3[[#This Row],[Payment number]]&lt;&gt;"",SUM(INDEX(PaymentSchedule3[Interest],1,1):PaymentSchedule3[[#This Row],[Interest]]),"")</f>
        <v>8185.9796489557029</v>
      </c>
    </row>
    <row r="19" spans="2:11" s="8" customFormat="1" ht="24" customHeight="1" x14ac:dyDescent="0.45">
      <c r="B19" s="44">
        <f ca="1">IF(LoanIsGood,IF(ROW()-ROW(PaymentSchedule3[[#Headers],[Payment number]])&gt;ScheduledNumberOfPayments,"",ROW()-ROW(PaymentSchedule3[[#Headers],[Payment number]])),"")</f>
        <v>6</v>
      </c>
      <c r="C19" s="45">
        <f ca="1">IF(PaymentSchedule3[[#This Row],[Payment number]]&lt;&gt;"",EOMONTH(LoanStartDate,ROW(PaymentSchedule3[[#This Row],[Payment number]])-ROW(PaymentSchedule3[[#Headers],[Payment number]])-2)+DAY(LoanStartDate),"")</f>
        <v>45774</v>
      </c>
      <c r="D19" s="46">
        <f ca="1">IF(PaymentSchedule3[[#This Row],[Payment number]]&lt;&gt;"",IF(ROW()-ROW(PaymentSchedule3[[#Headers],[Beginning
balance]])=1,LoanAmount,INDEX(PaymentSchedule3[Ending
balance],ROW()-ROW(PaymentSchedule3[[#Headers],[Beginning
balance]])-1)),"")</f>
        <v>191084.7956220698</v>
      </c>
      <c r="E19" s="46">
        <f ca="1">IF(PaymentSchedule3[[#This Row],[Payment number]]&lt;&gt;"",ScheduledPayment,"")</f>
        <v>3320.2368053771816</v>
      </c>
      <c r="F19"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9"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19" s="46">
        <f ca="1">IF(PaymentSchedule3[[#This Row],[Payment number]]&lt;&gt;"",PaymentSchedule3[[#This Row],[Total
payment]]-PaymentSchedule3[[#This Row],[Interest]],"")</f>
        <v>1827.8635085265998</v>
      </c>
      <c r="I19" s="46">
        <f ca="1">IF(PaymentSchedule3[[#This Row],[Payment number]]&lt;&gt;"",PaymentSchedule3[[#This Row],[Beginning
balance]]*(InterestRate/PaymentsPerYear),"")</f>
        <v>1592.3732968505817</v>
      </c>
      <c r="J19" s="46">
        <f ca="1">IF(PaymentSchedule3[[#This Row],[Payment number]]&lt;&gt;"",IF(PaymentSchedule3[[#This Row],[Scheduled payment]]+PaymentSchedule3[[#This Row],[Extra
payment]]&lt;=PaymentSchedule3[[#This Row],[Beginning
balance]],PaymentSchedule3[[#This Row],[Beginning
balance]]-PaymentSchedule3[[#This Row],[Principal]],0),"")</f>
        <v>189256.93211354318</v>
      </c>
      <c r="K19" s="46">
        <f ca="1">IF(PaymentSchedule3[[#This Row],[Payment number]]&lt;&gt;"",SUM(INDEX(PaymentSchedule3[Interest],1,1):PaymentSchedule3[[#This Row],[Interest]]),"")</f>
        <v>9778.352945806284</v>
      </c>
    </row>
    <row r="20" spans="2:11" s="8" customFormat="1" ht="24" customHeight="1" x14ac:dyDescent="0.45">
      <c r="B20" s="44">
        <f ca="1">IF(LoanIsGood,IF(ROW()-ROW(PaymentSchedule3[[#Headers],[Payment number]])&gt;ScheduledNumberOfPayments,"",ROW()-ROW(PaymentSchedule3[[#Headers],[Payment number]])),"")</f>
        <v>7</v>
      </c>
      <c r="C20" s="45">
        <f ca="1">IF(PaymentSchedule3[[#This Row],[Payment number]]&lt;&gt;"",EOMONTH(LoanStartDate,ROW(PaymentSchedule3[[#This Row],[Payment number]])-ROW(PaymentSchedule3[[#Headers],[Payment number]])-2)+DAY(LoanStartDate),"")</f>
        <v>45804</v>
      </c>
      <c r="D20" s="46">
        <f ca="1">IF(PaymentSchedule3[[#This Row],[Payment number]]&lt;&gt;"",IF(ROW()-ROW(PaymentSchedule3[[#Headers],[Beginning
balance]])=1,LoanAmount,INDEX(PaymentSchedule3[Ending
balance],ROW()-ROW(PaymentSchedule3[[#Headers],[Beginning
balance]])-1)),"")</f>
        <v>189256.93211354318</v>
      </c>
      <c r="E20" s="46">
        <f ca="1">IF(PaymentSchedule3[[#This Row],[Payment number]]&lt;&gt;"",ScheduledPayment,"")</f>
        <v>3320.2368053771816</v>
      </c>
      <c r="F20"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0"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0" s="46">
        <f ca="1">IF(PaymentSchedule3[[#This Row],[Payment number]]&lt;&gt;"",PaymentSchedule3[[#This Row],[Total
payment]]-PaymentSchedule3[[#This Row],[Interest]],"")</f>
        <v>1843.0957044309885</v>
      </c>
      <c r="I20" s="46">
        <f ca="1">IF(PaymentSchedule3[[#This Row],[Payment number]]&lt;&gt;"",PaymentSchedule3[[#This Row],[Beginning
balance]]*(InterestRate/PaymentsPerYear),"")</f>
        <v>1577.1411009461931</v>
      </c>
      <c r="J20" s="46">
        <f ca="1">IF(PaymentSchedule3[[#This Row],[Payment number]]&lt;&gt;"",IF(PaymentSchedule3[[#This Row],[Scheduled payment]]+PaymentSchedule3[[#This Row],[Extra
payment]]&lt;=PaymentSchedule3[[#This Row],[Beginning
balance]],PaymentSchedule3[[#This Row],[Beginning
balance]]-PaymentSchedule3[[#This Row],[Principal]],0),"")</f>
        <v>187413.83640911221</v>
      </c>
      <c r="K20" s="46">
        <f ca="1">IF(PaymentSchedule3[[#This Row],[Payment number]]&lt;&gt;"",SUM(INDEX(PaymentSchedule3[Interest],1,1):PaymentSchedule3[[#This Row],[Interest]]),"")</f>
        <v>11355.494046752478</v>
      </c>
    </row>
    <row r="21" spans="2:11" s="8" customFormat="1" ht="24" customHeight="1" x14ac:dyDescent="0.45">
      <c r="B21" s="44">
        <f ca="1">IF(LoanIsGood,IF(ROW()-ROW(PaymentSchedule3[[#Headers],[Payment number]])&gt;ScheduledNumberOfPayments,"",ROW()-ROW(PaymentSchedule3[[#Headers],[Payment number]])),"")</f>
        <v>8</v>
      </c>
      <c r="C21" s="45">
        <f ca="1">IF(PaymentSchedule3[[#This Row],[Payment number]]&lt;&gt;"",EOMONTH(LoanStartDate,ROW(PaymentSchedule3[[#This Row],[Payment number]])-ROW(PaymentSchedule3[[#Headers],[Payment number]])-2)+DAY(LoanStartDate),"")</f>
        <v>45835</v>
      </c>
      <c r="D21" s="46">
        <f ca="1">IF(PaymentSchedule3[[#This Row],[Payment number]]&lt;&gt;"",IF(ROW()-ROW(PaymentSchedule3[[#Headers],[Beginning
balance]])=1,LoanAmount,INDEX(PaymentSchedule3[Ending
balance],ROW()-ROW(PaymentSchedule3[[#Headers],[Beginning
balance]])-1)),"")</f>
        <v>187413.83640911221</v>
      </c>
      <c r="E21" s="46">
        <f ca="1">IF(PaymentSchedule3[[#This Row],[Payment number]]&lt;&gt;"",ScheduledPayment,"")</f>
        <v>3320.2368053771816</v>
      </c>
      <c r="F21"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1"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1" s="46">
        <f ca="1">IF(PaymentSchedule3[[#This Row],[Payment number]]&lt;&gt;"",PaymentSchedule3[[#This Row],[Total
payment]]-PaymentSchedule3[[#This Row],[Interest]],"")</f>
        <v>1858.4548353012465</v>
      </c>
      <c r="I21" s="46">
        <f ca="1">IF(PaymentSchedule3[[#This Row],[Payment number]]&lt;&gt;"",PaymentSchedule3[[#This Row],[Beginning
balance]]*(InterestRate/PaymentsPerYear),"")</f>
        <v>1561.7819700759351</v>
      </c>
      <c r="J21" s="46">
        <f ca="1">IF(PaymentSchedule3[[#This Row],[Payment number]]&lt;&gt;"",IF(PaymentSchedule3[[#This Row],[Scheduled payment]]+PaymentSchedule3[[#This Row],[Extra
payment]]&lt;=PaymentSchedule3[[#This Row],[Beginning
balance]],PaymentSchedule3[[#This Row],[Beginning
balance]]-PaymentSchedule3[[#This Row],[Principal]],0),"")</f>
        <v>185555.38157381097</v>
      </c>
      <c r="K21" s="46">
        <f ca="1">IF(PaymentSchedule3[[#This Row],[Payment number]]&lt;&gt;"",SUM(INDEX(PaymentSchedule3[Interest],1,1):PaymentSchedule3[[#This Row],[Interest]]),"")</f>
        <v>12917.276016828413</v>
      </c>
    </row>
    <row r="22" spans="2:11" s="8" customFormat="1" ht="24" customHeight="1" x14ac:dyDescent="0.45">
      <c r="B22" s="44">
        <f ca="1">IF(LoanIsGood,IF(ROW()-ROW(PaymentSchedule3[[#Headers],[Payment number]])&gt;ScheduledNumberOfPayments,"",ROW()-ROW(PaymentSchedule3[[#Headers],[Payment number]])),"")</f>
        <v>9</v>
      </c>
      <c r="C22" s="45">
        <f ca="1">IF(PaymentSchedule3[[#This Row],[Payment number]]&lt;&gt;"",EOMONTH(LoanStartDate,ROW(PaymentSchedule3[[#This Row],[Payment number]])-ROW(PaymentSchedule3[[#Headers],[Payment number]])-2)+DAY(LoanStartDate),"")</f>
        <v>45865</v>
      </c>
      <c r="D22" s="46">
        <f ca="1">IF(PaymentSchedule3[[#This Row],[Payment number]]&lt;&gt;"",IF(ROW()-ROW(PaymentSchedule3[[#Headers],[Beginning
balance]])=1,LoanAmount,INDEX(PaymentSchedule3[Ending
balance],ROW()-ROW(PaymentSchedule3[[#Headers],[Beginning
balance]])-1)),"")</f>
        <v>185555.38157381097</v>
      </c>
      <c r="E22" s="46">
        <f ca="1">IF(PaymentSchedule3[[#This Row],[Payment number]]&lt;&gt;"",ScheduledPayment,"")</f>
        <v>3320.2368053771816</v>
      </c>
      <c r="F22"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2"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2" s="46">
        <f ca="1">IF(PaymentSchedule3[[#This Row],[Payment number]]&lt;&gt;"",PaymentSchedule3[[#This Row],[Total
payment]]-PaymentSchedule3[[#This Row],[Interest]],"")</f>
        <v>1873.9419589287568</v>
      </c>
      <c r="I22" s="46">
        <f ca="1">IF(PaymentSchedule3[[#This Row],[Payment number]]&lt;&gt;"",PaymentSchedule3[[#This Row],[Beginning
balance]]*(InterestRate/PaymentsPerYear),"")</f>
        <v>1546.2948464484248</v>
      </c>
      <c r="J22" s="46">
        <f ca="1">IF(PaymentSchedule3[[#This Row],[Payment number]]&lt;&gt;"",IF(PaymentSchedule3[[#This Row],[Scheduled payment]]+PaymentSchedule3[[#This Row],[Extra
payment]]&lt;=PaymentSchedule3[[#This Row],[Beginning
balance]],PaymentSchedule3[[#This Row],[Beginning
balance]]-PaymentSchedule3[[#This Row],[Principal]],0),"")</f>
        <v>183681.43961488223</v>
      </c>
      <c r="K22" s="46">
        <f ca="1">IF(PaymentSchedule3[[#This Row],[Payment number]]&lt;&gt;"",SUM(INDEX(PaymentSchedule3[Interest],1,1):PaymentSchedule3[[#This Row],[Interest]]),"")</f>
        <v>14463.570863276838</v>
      </c>
    </row>
    <row r="23" spans="2:11" s="8" customFormat="1" ht="24" customHeight="1" x14ac:dyDescent="0.45">
      <c r="B23" s="44">
        <f ca="1">IF(LoanIsGood,IF(ROW()-ROW(PaymentSchedule3[[#Headers],[Payment number]])&gt;ScheduledNumberOfPayments,"",ROW()-ROW(PaymentSchedule3[[#Headers],[Payment number]])),"")</f>
        <v>10</v>
      </c>
      <c r="C23" s="45">
        <f ca="1">IF(PaymentSchedule3[[#This Row],[Payment number]]&lt;&gt;"",EOMONTH(LoanStartDate,ROW(PaymentSchedule3[[#This Row],[Payment number]])-ROW(PaymentSchedule3[[#Headers],[Payment number]])-2)+DAY(LoanStartDate),"")</f>
        <v>45896</v>
      </c>
      <c r="D23" s="46">
        <f ca="1">IF(PaymentSchedule3[[#This Row],[Payment number]]&lt;&gt;"",IF(ROW()-ROW(PaymentSchedule3[[#Headers],[Beginning
balance]])=1,LoanAmount,INDEX(PaymentSchedule3[Ending
balance],ROW()-ROW(PaymentSchedule3[[#Headers],[Beginning
balance]])-1)),"")</f>
        <v>183681.43961488223</v>
      </c>
      <c r="E23" s="46">
        <f ca="1">IF(PaymentSchedule3[[#This Row],[Payment number]]&lt;&gt;"",ScheduledPayment,"")</f>
        <v>3320.2368053771816</v>
      </c>
      <c r="F23"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3"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3" s="46">
        <f ca="1">IF(PaymentSchedule3[[#This Row],[Payment number]]&lt;&gt;"",PaymentSchedule3[[#This Row],[Total
payment]]-PaymentSchedule3[[#This Row],[Interest]],"")</f>
        <v>1889.5581419198297</v>
      </c>
      <c r="I23" s="46">
        <f ca="1">IF(PaymentSchedule3[[#This Row],[Payment number]]&lt;&gt;"",PaymentSchedule3[[#This Row],[Beginning
balance]]*(InterestRate/PaymentsPerYear),"")</f>
        <v>1530.6786634573518</v>
      </c>
      <c r="J23" s="46">
        <f ca="1">IF(PaymentSchedule3[[#This Row],[Payment number]]&lt;&gt;"",IF(PaymentSchedule3[[#This Row],[Scheduled payment]]+PaymentSchedule3[[#This Row],[Extra
payment]]&lt;=PaymentSchedule3[[#This Row],[Beginning
balance]],PaymentSchedule3[[#This Row],[Beginning
balance]]-PaymentSchedule3[[#This Row],[Principal]],0),"")</f>
        <v>181791.88147296238</v>
      </c>
      <c r="K23" s="46">
        <f ca="1">IF(PaymentSchedule3[[#This Row],[Payment number]]&lt;&gt;"",SUM(INDEX(PaymentSchedule3[Interest],1,1):PaymentSchedule3[[#This Row],[Interest]]),"")</f>
        <v>15994.249526734191</v>
      </c>
    </row>
    <row r="24" spans="2:11" s="47" customFormat="1" ht="24" customHeight="1" x14ac:dyDescent="0.45">
      <c r="B24" s="44">
        <f ca="1">IF(LoanIsGood,IF(ROW()-ROW(PaymentSchedule3[[#Headers],[Payment number]])&gt;ScheduledNumberOfPayments,"",ROW()-ROW(PaymentSchedule3[[#Headers],[Payment number]])),"")</f>
        <v>11</v>
      </c>
      <c r="C24" s="45">
        <f ca="1">IF(PaymentSchedule3[[#This Row],[Payment number]]&lt;&gt;"",EOMONTH(LoanStartDate,ROW(PaymentSchedule3[[#This Row],[Payment number]])-ROW(PaymentSchedule3[[#Headers],[Payment number]])-2)+DAY(LoanStartDate),"")</f>
        <v>45927</v>
      </c>
      <c r="D24" s="46">
        <f ca="1">IF(PaymentSchedule3[[#This Row],[Payment number]]&lt;&gt;"",IF(ROW()-ROW(PaymentSchedule3[[#Headers],[Beginning
balance]])=1,LoanAmount,INDEX(PaymentSchedule3[Ending
balance],ROW()-ROW(PaymentSchedule3[[#Headers],[Beginning
balance]])-1)),"")</f>
        <v>181791.88147296238</v>
      </c>
      <c r="E24" s="46">
        <f ca="1">IF(PaymentSchedule3[[#This Row],[Payment number]]&lt;&gt;"",ScheduledPayment,"")</f>
        <v>3320.2368053771816</v>
      </c>
      <c r="F24"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4"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4" s="46">
        <f ca="1">IF(PaymentSchedule3[[#This Row],[Payment number]]&lt;&gt;"",PaymentSchedule3[[#This Row],[Total
payment]]-PaymentSchedule3[[#This Row],[Interest]],"")</f>
        <v>1905.3044597691617</v>
      </c>
      <c r="I24" s="46">
        <f ca="1">IF(PaymentSchedule3[[#This Row],[Payment number]]&lt;&gt;"",PaymentSchedule3[[#This Row],[Beginning
balance]]*(InterestRate/PaymentsPerYear),"")</f>
        <v>1514.9323456080199</v>
      </c>
      <c r="J24" s="46">
        <f ca="1">IF(PaymentSchedule3[[#This Row],[Payment number]]&lt;&gt;"",IF(PaymentSchedule3[[#This Row],[Scheduled payment]]+PaymentSchedule3[[#This Row],[Extra
payment]]&lt;=PaymentSchedule3[[#This Row],[Beginning
balance]],PaymentSchedule3[[#This Row],[Beginning
balance]]-PaymentSchedule3[[#This Row],[Principal]],0),"")</f>
        <v>179886.57701319322</v>
      </c>
      <c r="K24" s="46">
        <f ca="1">IF(PaymentSchedule3[[#This Row],[Payment number]]&lt;&gt;"",SUM(INDEX(PaymentSchedule3[Interest],1,1):PaymentSchedule3[[#This Row],[Interest]]),"")</f>
        <v>17509.181872342211</v>
      </c>
    </row>
    <row r="25" spans="2:11" s="47" customFormat="1" ht="24" customHeight="1" x14ac:dyDescent="0.45">
      <c r="B25" s="44">
        <f ca="1">IF(LoanIsGood,IF(ROW()-ROW(PaymentSchedule3[[#Headers],[Payment number]])&gt;ScheduledNumberOfPayments,"",ROW()-ROW(PaymentSchedule3[[#Headers],[Payment number]])),"")</f>
        <v>12</v>
      </c>
      <c r="C25" s="45">
        <f ca="1">IF(PaymentSchedule3[[#This Row],[Payment number]]&lt;&gt;"",EOMONTH(LoanStartDate,ROW(PaymentSchedule3[[#This Row],[Payment number]])-ROW(PaymentSchedule3[[#Headers],[Payment number]])-2)+DAY(LoanStartDate),"")</f>
        <v>45957</v>
      </c>
      <c r="D25" s="46">
        <f ca="1">IF(PaymentSchedule3[[#This Row],[Payment number]]&lt;&gt;"",IF(ROW()-ROW(PaymentSchedule3[[#Headers],[Beginning
balance]])=1,LoanAmount,INDEX(PaymentSchedule3[Ending
balance],ROW()-ROW(PaymentSchedule3[[#Headers],[Beginning
balance]])-1)),"")</f>
        <v>179886.57701319322</v>
      </c>
      <c r="E25" s="46">
        <f ca="1">IF(PaymentSchedule3[[#This Row],[Payment number]]&lt;&gt;"",ScheduledPayment,"")</f>
        <v>3320.2368053771816</v>
      </c>
      <c r="F25"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5"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5" s="46">
        <f ca="1">IF(PaymentSchedule3[[#This Row],[Payment number]]&lt;&gt;"",PaymentSchedule3[[#This Row],[Total
payment]]-PaymentSchedule3[[#This Row],[Interest]],"")</f>
        <v>1921.1819969339047</v>
      </c>
      <c r="I25" s="46">
        <f ca="1">IF(PaymentSchedule3[[#This Row],[Payment number]]&lt;&gt;"",PaymentSchedule3[[#This Row],[Beginning
balance]]*(InterestRate/PaymentsPerYear),"")</f>
        <v>1499.0548084432769</v>
      </c>
      <c r="J25" s="46">
        <f ca="1">IF(PaymentSchedule3[[#This Row],[Payment number]]&lt;&gt;"",IF(PaymentSchedule3[[#This Row],[Scheduled payment]]+PaymentSchedule3[[#This Row],[Extra
payment]]&lt;=PaymentSchedule3[[#This Row],[Beginning
balance]],PaymentSchedule3[[#This Row],[Beginning
balance]]-PaymentSchedule3[[#This Row],[Principal]],0),"")</f>
        <v>177965.39501625931</v>
      </c>
      <c r="K25" s="46">
        <f ca="1">IF(PaymentSchedule3[[#This Row],[Payment number]]&lt;&gt;"",SUM(INDEX(PaymentSchedule3[Interest],1,1):PaymentSchedule3[[#This Row],[Interest]]),"")</f>
        <v>19008.236680785489</v>
      </c>
    </row>
    <row r="26" spans="2:11" s="47" customFormat="1" ht="24" customHeight="1" x14ac:dyDescent="0.45">
      <c r="B26" s="44">
        <f ca="1">IF(LoanIsGood,IF(ROW()-ROW(PaymentSchedule3[[#Headers],[Payment number]])&gt;ScheduledNumberOfPayments,"",ROW()-ROW(PaymentSchedule3[[#Headers],[Payment number]])),"")</f>
        <v>13</v>
      </c>
      <c r="C26" s="45">
        <f ca="1">IF(PaymentSchedule3[[#This Row],[Payment number]]&lt;&gt;"",EOMONTH(LoanStartDate,ROW(PaymentSchedule3[[#This Row],[Payment number]])-ROW(PaymentSchedule3[[#Headers],[Payment number]])-2)+DAY(LoanStartDate),"")</f>
        <v>45988</v>
      </c>
      <c r="D26" s="46">
        <f ca="1">IF(PaymentSchedule3[[#This Row],[Payment number]]&lt;&gt;"",IF(ROW()-ROW(PaymentSchedule3[[#Headers],[Beginning
balance]])=1,LoanAmount,INDEX(PaymentSchedule3[Ending
balance],ROW()-ROW(PaymentSchedule3[[#Headers],[Beginning
balance]])-1)),"")</f>
        <v>177965.39501625931</v>
      </c>
      <c r="E26" s="46">
        <f ca="1">IF(PaymentSchedule3[[#This Row],[Payment number]]&lt;&gt;"",ScheduledPayment,"")</f>
        <v>3320.2368053771816</v>
      </c>
      <c r="F26"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6"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6" s="46">
        <f ca="1">IF(PaymentSchedule3[[#This Row],[Payment number]]&lt;&gt;"",PaymentSchedule3[[#This Row],[Total
payment]]-PaymentSchedule3[[#This Row],[Interest]],"")</f>
        <v>1937.1918469083539</v>
      </c>
      <c r="I26" s="46">
        <f ca="1">IF(PaymentSchedule3[[#This Row],[Payment number]]&lt;&gt;"",PaymentSchedule3[[#This Row],[Beginning
balance]]*(InterestRate/PaymentsPerYear),"")</f>
        <v>1483.0449584688276</v>
      </c>
      <c r="J26" s="46">
        <f ca="1">IF(PaymentSchedule3[[#This Row],[Payment number]]&lt;&gt;"",IF(PaymentSchedule3[[#This Row],[Scheduled payment]]+PaymentSchedule3[[#This Row],[Extra
payment]]&lt;=PaymentSchedule3[[#This Row],[Beginning
balance]],PaymentSchedule3[[#This Row],[Beginning
balance]]-PaymentSchedule3[[#This Row],[Principal]],0),"")</f>
        <v>176028.20316935095</v>
      </c>
      <c r="K26" s="46">
        <f ca="1">IF(PaymentSchedule3[[#This Row],[Payment number]]&lt;&gt;"",SUM(INDEX(PaymentSchedule3[Interest],1,1):PaymentSchedule3[[#This Row],[Interest]]),"")</f>
        <v>20491.281639254317</v>
      </c>
    </row>
    <row r="27" spans="2:11" s="47" customFormat="1" ht="24" customHeight="1" x14ac:dyDescent="0.45">
      <c r="B27" s="44">
        <f ca="1">IF(LoanIsGood,IF(ROW()-ROW(PaymentSchedule3[[#Headers],[Payment number]])&gt;ScheduledNumberOfPayments,"",ROW()-ROW(PaymentSchedule3[[#Headers],[Payment number]])),"")</f>
        <v>14</v>
      </c>
      <c r="C27" s="45">
        <f ca="1">IF(PaymentSchedule3[[#This Row],[Payment number]]&lt;&gt;"",EOMONTH(LoanStartDate,ROW(PaymentSchedule3[[#This Row],[Payment number]])-ROW(PaymentSchedule3[[#Headers],[Payment number]])-2)+DAY(LoanStartDate),"")</f>
        <v>46018</v>
      </c>
      <c r="D27" s="46">
        <f ca="1">IF(PaymentSchedule3[[#This Row],[Payment number]]&lt;&gt;"",IF(ROW()-ROW(PaymentSchedule3[[#Headers],[Beginning
balance]])=1,LoanAmount,INDEX(PaymentSchedule3[Ending
balance],ROW()-ROW(PaymentSchedule3[[#Headers],[Beginning
balance]])-1)),"")</f>
        <v>176028.20316935095</v>
      </c>
      <c r="E27" s="46">
        <f ca="1">IF(PaymentSchedule3[[#This Row],[Payment number]]&lt;&gt;"",ScheduledPayment,"")</f>
        <v>3320.2368053771816</v>
      </c>
      <c r="F27"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7"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7" s="46">
        <f ca="1">IF(PaymentSchedule3[[#This Row],[Payment number]]&lt;&gt;"",PaymentSchedule3[[#This Row],[Total
payment]]-PaymentSchedule3[[#This Row],[Interest]],"")</f>
        <v>1953.3351122992569</v>
      </c>
      <c r="I27" s="46">
        <f ca="1">IF(PaymentSchedule3[[#This Row],[Payment number]]&lt;&gt;"",PaymentSchedule3[[#This Row],[Beginning
balance]]*(InterestRate/PaymentsPerYear),"")</f>
        <v>1466.9016930779246</v>
      </c>
      <c r="J27" s="46">
        <f ca="1">IF(PaymentSchedule3[[#This Row],[Payment number]]&lt;&gt;"",IF(PaymentSchedule3[[#This Row],[Scheduled payment]]+PaymentSchedule3[[#This Row],[Extra
payment]]&lt;=PaymentSchedule3[[#This Row],[Beginning
balance]],PaymentSchedule3[[#This Row],[Beginning
balance]]-PaymentSchedule3[[#This Row],[Principal]],0),"")</f>
        <v>174074.8680570517</v>
      </c>
      <c r="K27" s="46">
        <f ca="1">IF(PaymentSchedule3[[#This Row],[Payment number]]&lt;&gt;"",SUM(INDEX(PaymentSchedule3[Interest],1,1):PaymentSchedule3[[#This Row],[Interest]]),"")</f>
        <v>21958.183332332243</v>
      </c>
    </row>
    <row r="28" spans="2:11" s="47" customFormat="1" ht="24" customHeight="1" x14ac:dyDescent="0.45">
      <c r="B28" s="44">
        <f ca="1">IF(LoanIsGood,IF(ROW()-ROW(PaymentSchedule3[[#Headers],[Payment number]])&gt;ScheduledNumberOfPayments,"",ROW()-ROW(PaymentSchedule3[[#Headers],[Payment number]])),"")</f>
        <v>15</v>
      </c>
      <c r="C28" s="45">
        <f ca="1">IF(PaymentSchedule3[[#This Row],[Payment number]]&lt;&gt;"",EOMONTH(LoanStartDate,ROW(PaymentSchedule3[[#This Row],[Payment number]])-ROW(PaymentSchedule3[[#Headers],[Payment number]])-2)+DAY(LoanStartDate),"")</f>
        <v>46049</v>
      </c>
      <c r="D28" s="46">
        <f ca="1">IF(PaymentSchedule3[[#This Row],[Payment number]]&lt;&gt;"",IF(ROW()-ROW(PaymentSchedule3[[#Headers],[Beginning
balance]])=1,LoanAmount,INDEX(PaymentSchedule3[Ending
balance],ROW()-ROW(PaymentSchedule3[[#Headers],[Beginning
balance]])-1)),"")</f>
        <v>174074.8680570517</v>
      </c>
      <c r="E28" s="46">
        <f ca="1">IF(PaymentSchedule3[[#This Row],[Payment number]]&lt;&gt;"",ScheduledPayment,"")</f>
        <v>3320.2368053771816</v>
      </c>
      <c r="F28"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8"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8" s="46">
        <f ca="1">IF(PaymentSchedule3[[#This Row],[Payment number]]&lt;&gt;"",PaymentSchedule3[[#This Row],[Total
payment]]-PaymentSchedule3[[#This Row],[Interest]],"")</f>
        <v>1969.6129049017507</v>
      </c>
      <c r="I28" s="46">
        <f ca="1">IF(PaymentSchedule3[[#This Row],[Payment number]]&lt;&gt;"",PaymentSchedule3[[#This Row],[Beginning
balance]]*(InterestRate/PaymentsPerYear),"")</f>
        <v>1450.6239004754309</v>
      </c>
      <c r="J28" s="46">
        <f ca="1">IF(PaymentSchedule3[[#This Row],[Payment number]]&lt;&gt;"",IF(PaymentSchedule3[[#This Row],[Scheduled payment]]+PaymentSchedule3[[#This Row],[Extra
payment]]&lt;=PaymentSchedule3[[#This Row],[Beginning
balance]],PaymentSchedule3[[#This Row],[Beginning
balance]]-PaymentSchedule3[[#This Row],[Principal]],0),"")</f>
        <v>172105.25515214994</v>
      </c>
      <c r="K28" s="46">
        <f ca="1">IF(PaymentSchedule3[[#This Row],[Payment number]]&lt;&gt;"",SUM(INDEX(PaymentSchedule3[Interest],1,1):PaymentSchedule3[[#This Row],[Interest]]),"")</f>
        <v>23408.807232807674</v>
      </c>
    </row>
    <row r="29" spans="2:11" s="47" customFormat="1" ht="24" customHeight="1" x14ac:dyDescent="0.45">
      <c r="B29" s="44">
        <f ca="1">IF(LoanIsGood,IF(ROW()-ROW(PaymentSchedule3[[#Headers],[Payment number]])&gt;ScheduledNumberOfPayments,"",ROW()-ROW(PaymentSchedule3[[#Headers],[Payment number]])),"")</f>
        <v>16</v>
      </c>
      <c r="C29" s="45">
        <f ca="1">IF(PaymentSchedule3[[#This Row],[Payment number]]&lt;&gt;"",EOMONTH(LoanStartDate,ROW(PaymentSchedule3[[#This Row],[Payment number]])-ROW(PaymentSchedule3[[#Headers],[Payment number]])-2)+DAY(LoanStartDate),"")</f>
        <v>46080</v>
      </c>
      <c r="D29" s="46">
        <f ca="1">IF(PaymentSchedule3[[#This Row],[Payment number]]&lt;&gt;"",IF(ROW()-ROW(PaymentSchedule3[[#Headers],[Beginning
balance]])=1,LoanAmount,INDEX(PaymentSchedule3[Ending
balance],ROW()-ROW(PaymentSchedule3[[#Headers],[Beginning
balance]])-1)),"")</f>
        <v>172105.25515214994</v>
      </c>
      <c r="E29" s="46">
        <f ca="1">IF(PaymentSchedule3[[#This Row],[Payment number]]&lt;&gt;"",ScheduledPayment,"")</f>
        <v>3320.2368053771816</v>
      </c>
      <c r="F29"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9"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29" s="46">
        <f ca="1">IF(PaymentSchedule3[[#This Row],[Payment number]]&lt;&gt;"",PaymentSchedule3[[#This Row],[Total
payment]]-PaymentSchedule3[[#This Row],[Interest]],"")</f>
        <v>1986.026345775932</v>
      </c>
      <c r="I29" s="46">
        <f ca="1">IF(PaymentSchedule3[[#This Row],[Payment number]]&lt;&gt;"",PaymentSchedule3[[#This Row],[Beginning
balance]]*(InterestRate/PaymentsPerYear),"")</f>
        <v>1434.2104596012496</v>
      </c>
      <c r="J29" s="46">
        <f ca="1">IF(PaymentSchedule3[[#This Row],[Payment number]]&lt;&gt;"",IF(PaymentSchedule3[[#This Row],[Scheduled payment]]+PaymentSchedule3[[#This Row],[Extra
payment]]&lt;=PaymentSchedule3[[#This Row],[Beginning
balance]],PaymentSchedule3[[#This Row],[Beginning
balance]]-PaymentSchedule3[[#This Row],[Principal]],0),"")</f>
        <v>170119.22880637401</v>
      </c>
      <c r="K29" s="46">
        <f ca="1">IF(PaymentSchedule3[[#This Row],[Payment number]]&lt;&gt;"",SUM(INDEX(PaymentSchedule3[Interest],1,1):PaymentSchedule3[[#This Row],[Interest]]),"")</f>
        <v>24843.017692408925</v>
      </c>
    </row>
    <row r="30" spans="2:11" s="47" customFormat="1" ht="24" customHeight="1" x14ac:dyDescent="0.45">
      <c r="B30" s="44">
        <f ca="1">IF(LoanIsGood,IF(ROW()-ROW(PaymentSchedule3[[#Headers],[Payment number]])&gt;ScheduledNumberOfPayments,"",ROW()-ROW(PaymentSchedule3[[#Headers],[Payment number]])),"")</f>
        <v>17</v>
      </c>
      <c r="C30" s="45">
        <f ca="1">IF(PaymentSchedule3[[#This Row],[Payment number]]&lt;&gt;"",EOMONTH(LoanStartDate,ROW(PaymentSchedule3[[#This Row],[Payment number]])-ROW(PaymentSchedule3[[#Headers],[Payment number]])-2)+DAY(LoanStartDate),"")</f>
        <v>46108</v>
      </c>
      <c r="D30" s="46">
        <f ca="1">IF(PaymentSchedule3[[#This Row],[Payment number]]&lt;&gt;"",IF(ROW()-ROW(PaymentSchedule3[[#Headers],[Beginning
balance]])=1,LoanAmount,INDEX(PaymentSchedule3[Ending
balance],ROW()-ROW(PaymentSchedule3[[#Headers],[Beginning
balance]])-1)),"")</f>
        <v>170119.22880637401</v>
      </c>
      <c r="E30" s="46">
        <f ca="1">IF(PaymentSchedule3[[#This Row],[Payment number]]&lt;&gt;"",ScheduledPayment,"")</f>
        <v>3320.2368053771816</v>
      </c>
      <c r="F30"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0"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0" s="46">
        <f ca="1">IF(PaymentSchedule3[[#This Row],[Payment number]]&lt;&gt;"",PaymentSchedule3[[#This Row],[Total
payment]]-PaymentSchedule3[[#This Row],[Interest]],"")</f>
        <v>2002.5765653240649</v>
      </c>
      <c r="I30" s="46">
        <f ca="1">IF(PaymentSchedule3[[#This Row],[Payment number]]&lt;&gt;"",PaymentSchedule3[[#This Row],[Beginning
balance]]*(InterestRate/PaymentsPerYear),"")</f>
        <v>1417.6602400531167</v>
      </c>
      <c r="J30" s="46">
        <f ca="1">IF(PaymentSchedule3[[#This Row],[Payment number]]&lt;&gt;"",IF(PaymentSchedule3[[#This Row],[Scheduled payment]]+PaymentSchedule3[[#This Row],[Extra
payment]]&lt;=PaymentSchedule3[[#This Row],[Beginning
balance]],PaymentSchedule3[[#This Row],[Beginning
balance]]-PaymentSchedule3[[#This Row],[Principal]],0),"")</f>
        <v>168116.65224104995</v>
      </c>
      <c r="K30" s="46">
        <f ca="1">IF(PaymentSchedule3[[#This Row],[Payment number]]&lt;&gt;"",SUM(INDEX(PaymentSchedule3[Interest],1,1):PaymentSchedule3[[#This Row],[Interest]]),"")</f>
        <v>26260.67793246204</v>
      </c>
    </row>
    <row r="31" spans="2:11" s="47" customFormat="1" ht="24" customHeight="1" x14ac:dyDescent="0.45">
      <c r="B31" s="44">
        <f ca="1">IF(LoanIsGood,IF(ROW()-ROW(PaymentSchedule3[[#Headers],[Payment number]])&gt;ScheduledNumberOfPayments,"",ROW()-ROW(PaymentSchedule3[[#Headers],[Payment number]])),"")</f>
        <v>18</v>
      </c>
      <c r="C31" s="45">
        <f ca="1">IF(PaymentSchedule3[[#This Row],[Payment number]]&lt;&gt;"",EOMONTH(LoanStartDate,ROW(PaymentSchedule3[[#This Row],[Payment number]])-ROW(PaymentSchedule3[[#Headers],[Payment number]])-2)+DAY(LoanStartDate),"")</f>
        <v>46139</v>
      </c>
      <c r="D31" s="46">
        <f ca="1">IF(PaymentSchedule3[[#This Row],[Payment number]]&lt;&gt;"",IF(ROW()-ROW(PaymentSchedule3[[#Headers],[Beginning
balance]])=1,LoanAmount,INDEX(PaymentSchedule3[Ending
balance],ROW()-ROW(PaymentSchedule3[[#Headers],[Beginning
balance]])-1)),"")</f>
        <v>168116.65224104995</v>
      </c>
      <c r="E31" s="46">
        <f ca="1">IF(PaymentSchedule3[[#This Row],[Payment number]]&lt;&gt;"",ScheduledPayment,"")</f>
        <v>3320.2368053771816</v>
      </c>
      <c r="F31" s="46">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1" s="46">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1" s="46">
        <f ca="1">IF(PaymentSchedule3[[#This Row],[Payment number]]&lt;&gt;"",PaymentSchedule3[[#This Row],[Total
payment]]-PaymentSchedule3[[#This Row],[Interest]],"")</f>
        <v>2019.264703368432</v>
      </c>
      <c r="I31" s="46">
        <f ca="1">IF(PaymentSchedule3[[#This Row],[Payment number]]&lt;&gt;"",PaymentSchedule3[[#This Row],[Beginning
balance]]*(InterestRate/PaymentsPerYear),"")</f>
        <v>1400.9721020087495</v>
      </c>
      <c r="J31" s="46">
        <f ca="1">IF(PaymentSchedule3[[#This Row],[Payment number]]&lt;&gt;"",IF(PaymentSchedule3[[#This Row],[Scheduled payment]]+PaymentSchedule3[[#This Row],[Extra
payment]]&lt;=PaymentSchedule3[[#This Row],[Beginning
balance]],PaymentSchedule3[[#This Row],[Beginning
balance]]-PaymentSchedule3[[#This Row],[Principal]],0),"")</f>
        <v>166097.38753768153</v>
      </c>
      <c r="K31" s="46">
        <f ca="1">IF(PaymentSchedule3[[#This Row],[Payment number]]&lt;&gt;"",SUM(INDEX(PaymentSchedule3[Interest],1,1):PaymentSchedule3[[#This Row],[Interest]]),"")</f>
        <v>27661.650034470789</v>
      </c>
    </row>
    <row r="32" spans="2:11" s="47" customFormat="1" ht="24" customHeight="1" x14ac:dyDescent="0.45">
      <c r="B32" s="48">
        <f ca="1">IF(LoanIsGood,IF(ROW()-ROW(PaymentSchedule3[[#Headers],[Payment number]])&gt;ScheduledNumberOfPayments,"",ROW()-ROW(PaymentSchedule3[[#Headers],[Payment number]])),"")</f>
        <v>19</v>
      </c>
      <c r="C32" s="49">
        <f ca="1">IF(PaymentSchedule3[[#This Row],[Payment number]]&lt;&gt;"",EOMONTH(LoanStartDate,ROW(PaymentSchedule3[[#This Row],[Payment number]])-ROW(PaymentSchedule3[[#Headers],[Payment number]])-2)+DAY(LoanStartDate),"")</f>
        <v>46169</v>
      </c>
      <c r="D32" s="50">
        <f ca="1">IF(PaymentSchedule3[[#This Row],[Payment number]]&lt;&gt;"",IF(ROW()-ROW(PaymentSchedule3[[#Headers],[Beginning
balance]])=1,LoanAmount,INDEX(PaymentSchedule3[Ending
balance],ROW()-ROW(PaymentSchedule3[[#Headers],[Beginning
balance]])-1)),"")</f>
        <v>166097.38753768153</v>
      </c>
      <c r="E32" s="50">
        <f ca="1">IF(PaymentSchedule3[[#This Row],[Payment number]]&lt;&gt;"",ScheduledPayment,"")</f>
        <v>3320.2368053771816</v>
      </c>
      <c r="F3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2" s="50">
        <f ca="1">IF(PaymentSchedule3[[#This Row],[Payment number]]&lt;&gt;"",PaymentSchedule3[[#This Row],[Total
payment]]-PaymentSchedule3[[#This Row],[Interest]],"")</f>
        <v>2036.0919092298354</v>
      </c>
      <c r="I32" s="50">
        <f ca="1">IF(PaymentSchedule3[[#This Row],[Payment number]]&lt;&gt;"",PaymentSchedule3[[#This Row],[Beginning
balance]]*(InterestRate/PaymentsPerYear),"")</f>
        <v>1384.1448961473461</v>
      </c>
      <c r="J32" s="50">
        <f ca="1">IF(PaymentSchedule3[[#This Row],[Payment number]]&lt;&gt;"",IF(PaymentSchedule3[[#This Row],[Scheduled payment]]+PaymentSchedule3[[#This Row],[Extra
payment]]&lt;=PaymentSchedule3[[#This Row],[Beginning
balance]],PaymentSchedule3[[#This Row],[Beginning
balance]]-PaymentSchedule3[[#This Row],[Principal]],0),"")</f>
        <v>164061.29562845168</v>
      </c>
      <c r="K32" s="50">
        <f ca="1">IF(PaymentSchedule3[[#This Row],[Payment number]]&lt;&gt;"",SUM(INDEX(PaymentSchedule3[Interest],1,1):PaymentSchedule3[[#This Row],[Interest]]),"")</f>
        <v>29045.794930618136</v>
      </c>
    </row>
    <row r="33" spans="2:11" s="47" customFormat="1" ht="24" customHeight="1" x14ac:dyDescent="0.45">
      <c r="B33" s="48">
        <f ca="1">IF(LoanIsGood,IF(ROW()-ROW(PaymentSchedule3[[#Headers],[Payment number]])&gt;ScheduledNumberOfPayments,"",ROW()-ROW(PaymentSchedule3[[#Headers],[Payment number]])),"")</f>
        <v>20</v>
      </c>
      <c r="C33" s="49">
        <f ca="1">IF(PaymentSchedule3[[#This Row],[Payment number]]&lt;&gt;"",EOMONTH(LoanStartDate,ROW(PaymentSchedule3[[#This Row],[Payment number]])-ROW(PaymentSchedule3[[#Headers],[Payment number]])-2)+DAY(LoanStartDate),"")</f>
        <v>46200</v>
      </c>
      <c r="D33" s="50">
        <f ca="1">IF(PaymentSchedule3[[#This Row],[Payment number]]&lt;&gt;"",IF(ROW()-ROW(PaymentSchedule3[[#Headers],[Beginning
balance]])=1,LoanAmount,INDEX(PaymentSchedule3[Ending
balance],ROW()-ROW(PaymentSchedule3[[#Headers],[Beginning
balance]])-1)),"")</f>
        <v>164061.29562845168</v>
      </c>
      <c r="E33" s="50">
        <f ca="1">IF(PaymentSchedule3[[#This Row],[Payment number]]&lt;&gt;"",ScheduledPayment,"")</f>
        <v>3320.2368053771816</v>
      </c>
      <c r="F3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3" s="50">
        <f ca="1">IF(PaymentSchedule3[[#This Row],[Payment number]]&lt;&gt;"",PaymentSchedule3[[#This Row],[Total
payment]]-PaymentSchedule3[[#This Row],[Interest]],"")</f>
        <v>2053.059341806751</v>
      </c>
      <c r="I33" s="50">
        <f ca="1">IF(PaymentSchedule3[[#This Row],[Payment number]]&lt;&gt;"",PaymentSchedule3[[#This Row],[Beginning
balance]]*(InterestRate/PaymentsPerYear),"")</f>
        <v>1367.1774635704307</v>
      </c>
      <c r="J33" s="50">
        <f ca="1">IF(PaymentSchedule3[[#This Row],[Payment number]]&lt;&gt;"",IF(PaymentSchedule3[[#This Row],[Scheduled payment]]+PaymentSchedule3[[#This Row],[Extra
payment]]&lt;=PaymentSchedule3[[#This Row],[Beginning
balance]],PaymentSchedule3[[#This Row],[Beginning
balance]]-PaymentSchedule3[[#This Row],[Principal]],0),"")</f>
        <v>162008.23628664494</v>
      </c>
      <c r="K33" s="50">
        <f ca="1">IF(PaymentSchedule3[[#This Row],[Payment number]]&lt;&gt;"",SUM(INDEX(PaymentSchedule3[Interest],1,1):PaymentSchedule3[[#This Row],[Interest]]),"")</f>
        <v>30412.972394188568</v>
      </c>
    </row>
    <row r="34" spans="2:11" s="47" customFormat="1" ht="24" customHeight="1" x14ac:dyDescent="0.45">
      <c r="B34" s="48">
        <f ca="1">IF(LoanIsGood,IF(ROW()-ROW(PaymentSchedule3[[#Headers],[Payment number]])&gt;ScheduledNumberOfPayments,"",ROW()-ROW(PaymentSchedule3[[#Headers],[Payment number]])),"")</f>
        <v>21</v>
      </c>
      <c r="C34" s="49">
        <f ca="1">IF(PaymentSchedule3[[#This Row],[Payment number]]&lt;&gt;"",EOMONTH(LoanStartDate,ROW(PaymentSchedule3[[#This Row],[Payment number]])-ROW(PaymentSchedule3[[#Headers],[Payment number]])-2)+DAY(LoanStartDate),"")</f>
        <v>46230</v>
      </c>
      <c r="D34" s="50">
        <f ca="1">IF(PaymentSchedule3[[#This Row],[Payment number]]&lt;&gt;"",IF(ROW()-ROW(PaymentSchedule3[[#Headers],[Beginning
balance]])=1,LoanAmount,INDEX(PaymentSchedule3[Ending
balance],ROW()-ROW(PaymentSchedule3[[#Headers],[Beginning
balance]])-1)),"")</f>
        <v>162008.23628664494</v>
      </c>
      <c r="E34" s="50">
        <f ca="1">IF(PaymentSchedule3[[#This Row],[Payment number]]&lt;&gt;"",ScheduledPayment,"")</f>
        <v>3320.2368053771816</v>
      </c>
      <c r="F3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4" s="50">
        <f ca="1">IF(PaymentSchedule3[[#This Row],[Payment number]]&lt;&gt;"",PaymentSchedule3[[#This Row],[Total
payment]]-PaymentSchedule3[[#This Row],[Interest]],"")</f>
        <v>2070.1681696551404</v>
      </c>
      <c r="I34" s="50">
        <f ca="1">IF(PaymentSchedule3[[#This Row],[Payment number]]&lt;&gt;"",PaymentSchedule3[[#This Row],[Beginning
balance]]*(InterestRate/PaymentsPerYear),"")</f>
        <v>1350.0686357220411</v>
      </c>
      <c r="J34" s="50">
        <f ca="1">IF(PaymentSchedule3[[#This Row],[Payment number]]&lt;&gt;"",IF(PaymentSchedule3[[#This Row],[Scheduled payment]]+PaymentSchedule3[[#This Row],[Extra
payment]]&lt;=PaymentSchedule3[[#This Row],[Beginning
balance]],PaymentSchedule3[[#This Row],[Beginning
balance]]-PaymentSchedule3[[#This Row],[Principal]],0),"")</f>
        <v>159938.0681169898</v>
      </c>
      <c r="K34" s="50">
        <f ca="1">IF(PaymentSchedule3[[#This Row],[Payment number]]&lt;&gt;"",SUM(INDEX(PaymentSchedule3[Interest],1,1):PaymentSchedule3[[#This Row],[Interest]]),"")</f>
        <v>31763.041029910608</v>
      </c>
    </row>
    <row r="35" spans="2:11" s="47" customFormat="1" ht="24" customHeight="1" x14ac:dyDescent="0.45">
      <c r="B35" s="48">
        <f ca="1">IF(LoanIsGood,IF(ROW()-ROW(PaymentSchedule3[[#Headers],[Payment number]])&gt;ScheduledNumberOfPayments,"",ROW()-ROW(PaymentSchedule3[[#Headers],[Payment number]])),"")</f>
        <v>22</v>
      </c>
      <c r="C35" s="49">
        <f ca="1">IF(PaymentSchedule3[[#This Row],[Payment number]]&lt;&gt;"",EOMONTH(LoanStartDate,ROW(PaymentSchedule3[[#This Row],[Payment number]])-ROW(PaymentSchedule3[[#Headers],[Payment number]])-2)+DAY(LoanStartDate),"")</f>
        <v>46261</v>
      </c>
      <c r="D35" s="50">
        <f ca="1">IF(PaymentSchedule3[[#This Row],[Payment number]]&lt;&gt;"",IF(ROW()-ROW(PaymentSchedule3[[#Headers],[Beginning
balance]])=1,LoanAmount,INDEX(PaymentSchedule3[Ending
balance],ROW()-ROW(PaymentSchedule3[[#Headers],[Beginning
balance]])-1)),"")</f>
        <v>159938.0681169898</v>
      </c>
      <c r="E35" s="50">
        <f ca="1">IF(PaymentSchedule3[[#This Row],[Payment number]]&lt;&gt;"",ScheduledPayment,"")</f>
        <v>3320.2368053771816</v>
      </c>
      <c r="F3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5" s="50">
        <f ca="1">IF(PaymentSchedule3[[#This Row],[Payment number]]&lt;&gt;"",PaymentSchedule3[[#This Row],[Total
payment]]-PaymentSchedule3[[#This Row],[Interest]],"")</f>
        <v>2087.4195710689332</v>
      </c>
      <c r="I35" s="50">
        <f ca="1">IF(PaymentSchedule3[[#This Row],[Payment number]]&lt;&gt;"",PaymentSchedule3[[#This Row],[Beginning
balance]]*(InterestRate/PaymentsPerYear),"")</f>
        <v>1332.8172343082483</v>
      </c>
      <c r="J35" s="50">
        <f ca="1">IF(PaymentSchedule3[[#This Row],[Payment number]]&lt;&gt;"",IF(PaymentSchedule3[[#This Row],[Scheduled payment]]+PaymentSchedule3[[#This Row],[Extra
payment]]&lt;=PaymentSchedule3[[#This Row],[Beginning
balance]],PaymentSchedule3[[#This Row],[Beginning
balance]]-PaymentSchedule3[[#This Row],[Principal]],0),"")</f>
        <v>157850.64854592088</v>
      </c>
      <c r="K35" s="50">
        <f ca="1">IF(PaymentSchedule3[[#This Row],[Payment number]]&lt;&gt;"",SUM(INDEX(PaymentSchedule3[Interest],1,1):PaymentSchedule3[[#This Row],[Interest]]),"")</f>
        <v>33095.858264218856</v>
      </c>
    </row>
    <row r="36" spans="2:11" s="47" customFormat="1" ht="24" customHeight="1" x14ac:dyDescent="0.45">
      <c r="B36" s="48">
        <f ca="1">IF(LoanIsGood,IF(ROW()-ROW(PaymentSchedule3[[#Headers],[Payment number]])&gt;ScheduledNumberOfPayments,"",ROW()-ROW(PaymentSchedule3[[#Headers],[Payment number]])),"")</f>
        <v>23</v>
      </c>
      <c r="C36" s="49">
        <f ca="1">IF(PaymentSchedule3[[#This Row],[Payment number]]&lt;&gt;"",EOMONTH(LoanStartDate,ROW(PaymentSchedule3[[#This Row],[Payment number]])-ROW(PaymentSchedule3[[#Headers],[Payment number]])-2)+DAY(LoanStartDate),"")</f>
        <v>46292</v>
      </c>
      <c r="D36" s="50">
        <f ca="1">IF(PaymentSchedule3[[#This Row],[Payment number]]&lt;&gt;"",IF(ROW()-ROW(PaymentSchedule3[[#Headers],[Beginning
balance]])=1,LoanAmount,INDEX(PaymentSchedule3[Ending
balance],ROW()-ROW(PaymentSchedule3[[#Headers],[Beginning
balance]])-1)),"")</f>
        <v>157850.64854592088</v>
      </c>
      <c r="E36" s="50">
        <f ca="1">IF(PaymentSchedule3[[#This Row],[Payment number]]&lt;&gt;"",ScheduledPayment,"")</f>
        <v>3320.2368053771816</v>
      </c>
      <c r="F3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6" s="50">
        <f ca="1">IF(PaymentSchedule3[[#This Row],[Payment number]]&lt;&gt;"",PaymentSchedule3[[#This Row],[Total
payment]]-PaymentSchedule3[[#This Row],[Interest]],"")</f>
        <v>2104.8147341611743</v>
      </c>
      <c r="I36" s="50">
        <f ca="1">IF(PaymentSchedule3[[#This Row],[Payment number]]&lt;&gt;"",PaymentSchedule3[[#This Row],[Beginning
balance]]*(InterestRate/PaymentsPerYear),"")</f>
        <v>1315.4220712160072</v>
      </c>
      <c r="J36" s="50">
        <f ca="1">IF(PaymentSchedule3[[#This Row],[Payment number]]&lt;&gt;"",IF(PaymentSchedule3[[#This Row],[Scheduled payment]]+PaymentSchedule3[[#This Row],[Extra
payment]]&lt;=PaymentSchedule3[[#This Row],[Beginning
balance]],PaymentSchedule3[[#This Row],[Beginning
balance]]-PaymentSchedule3[[#This Row],[Principal]],0),"")</f>
        <v>155745.83381175972</v>
      </c>
      <c r="K36" s="50">
        <f ca="1">IF(PaymentSchedule3[[#This Row],[Payment number]]&lt;&gt;"",SUM(INDEX(PaymentSchedule3[Interest],1,1):PaymentSchedule3[[#This Row],[Interest]]),"")</f>
        <v>34411.280335434865</v>
      </c>
    </row>
    <row r="37" spans="2:11" s="47" customFormat="1" ht="24" customHeight="1" x14ac:dyDescent="0.45">
      <c r="B37" s="48">
        <f ca="1">IF(LoanIsGood,IF(ROW()-ROW(PaymentSchedule3[[#Headers],[Payment number]])&gt;ScheduledNumberOfPayments,"",ROW()-ROW(PaymentSchedule3[[#Headers],[Payment number]])),"")</f>
        <v>24</v>
      </c>
      <c r="C37" s="49">
        <f ca="1">IF(PaymentSchedule3[[#This Row],[Payment number]]&lt;&gt;"",EOMONTH(LoanStartDate,ROW(PaymentSchedule3[[#This Row],[Payment number]])-ROW(PaymentSchedule3[[#Headers],[Payment number]])-2)+DAY(LoanStartDate),"")</f>
        <v>46322</v>
      </c>
      <c r="D37" s="50">
        <f ca="1">IF(PaymentSchedule3[[#This Row],[Payment number]]&lt;&gt;"",IF(ROW()-ROW(PaymentSchedule3[[#Headers],[Beginning
balance]])=1,LoanAmount,INDEX(PaymentSchedule3[Ending
balance],ROW()-ROW(PaymentSchedule3[[#Headers],[Beginning
balance]])-1)),"")</f>
        <v>155745.83381175972</v>
      </c>
      <c r="E37" s="50">
        <f ca="1">IF(PaymentSchedule3[[#This Row],[Payment number]]&lt;&gt;"",ScheduledPayment,"")</f>
        <v>3320.2368053771816</v>
      </c>
      <c r="F3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7" s="50">
        <f ca="1">IF(PaymentSchedule3[[#This Row],[Payment number]]&lt;&gt;"",PaymentSchedule3[[#This Row],[Total
payment]]-PaymentSchedule3[[#This Row],[Interest]],"")</f>
        <v>2122.3548569458508</v>
      </c>
      <c r="I37" s="50">
        <f ca="1">IF(PaymentSchedule3[[#This Row],[Payment number]]&lt;&gt;"",PaymentSchedule3[[#This Row],[Beginning
balance]]*(InterestRate/PaymentsPerYear),"")</f>
        <v>1297.881948431331</v>
      </c>
      <c r="J37" s="50">
        <f ca="1">IF(PaymentSchedule3[[#This Row],[Payment number]]&lt;&gt;"",IF(PaymentSchedule3[[#This Row],[Scheduled payment]]+PaymentSchedule3[[#This Row],[Extra
payment]]&lt;=PaymentSchedule3[[#This Row],[Beginning
balance]],PaymentSchedule3[[#This Row],[Beginning
balance]]-PaymentSchedule3[[#This Row],[Principal]],0),"")</f>
        <v>153623.47895481385</v>
      </c>
      <c r="K37" s="50">
        <f ca="1">IF(PaymentSchedule3[[#This Row],[Payment number]]&lt;&gt;"",SUM(INDEX(PaymentSchedule3[Interest],1,1):PaymentSchedule3[[#This Row],[Interest]]),"")</f>
        <v>35709.162283866193</v>
      </c>
    </row>
    <row r="38" spans="2:11" s="47" customFormat="1" ht="24" customHeight="1" x14ac:dyDescent="0.45">
      <c r="B38" s="48">
        <f ca="1">IF(LoanIsGood,IF(ROW()-ROW(PaymentSchedule3[[#Headers],[Payment number]])&gt;ScheduledNumberOfPayments,"",ROW()-ROW(PaymentSchedule3[[#Headers],[Payment number]])),"")</f>
        <v>25</v>
      </c>
      <c r="C38" s="49">
        <f ca="1">IF(PaymentSchedule3[[#This Row],[Payment number]]&lt;&gt;"",EOMONTH(LoanStartDate,ROW(PaymentSchedule3[[#This Row],[Payment number]])-ROW(PaymentSchedule3[[#Headers],[Payment number]])-2)+DAY(LoanStartDate),"")</f>
        <v>46353</v>
      </c>
      <c r="D38" s="50">
        <f ca="1">IF(PaymentSchedule3[[#This Row],[Payment number]]&lt;&gt;"",IF(ROW()-ROW(PaymentSchedule3[[#Headers],[Beginning
balance]])=1,LoanAmount,INDEX(PaymentSchedule3[Ending
balance],ROW()-ROW(PaymentSchedule3[[#Headers],[Beginning
balance]])-1)),"")</f>
        <v>153623.47895481385</v>
      </c>
      <c r="E38" s="50">
        <f ca="1">IF(PaymentSchedule3[[#This Row],[Payment number]]&lt;&gt;"",ScheduledPayment,"")</f>
        <v>3320.2368053771816</v>
      </c>
      <c r="F38"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8"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8" s="50">
        <f ca="1">IF(PaymentSchedule3[[#This Row],[Payment number]]&lt;&gt;"",PaymentSchedule3[[#This Row],[Total
payment]]-PaymentSchedule3[[#This Row],[Interest]],"")</f>
        <v>2140.0411474203993</v>
      </c>
      <c r="I38" s="50">
        <f ca="1">IF(PaymentSchedule3[[#This Row],[Payment number]]&lt;&gt;"",PaymentSchedule3[[#This Row],[Beginning
balance]]*(InterestRate/PaymentsPerYear),"")</f>
        <v>1280.195657956782</v>
      </c>
      <c r="J38" s="50">
        <f ca="1">IF(PaymentSchedule3[[#This Row],[Payment number]]&lt;&gt;"",IF(PaymentSchedule3[[#This Row],[Scheduled payment]]+PaymentSchedule3[[#This Row],[Extra
payment]]&lt;=PaymentSchedule3[[#This Row],[Beginning
balance]],PaymentSchedule3[[#This Row],[Beginning
balance]]-PaymentSchedule3[[#This Row],[Principal]],0),"")</f>
        <v>151483.43780739346</v>
      </c>
      <c r="K38" s="50">
        <f ca="1">IF(PaymentSchedule3[[#This Row],[Payment number]]&lt;&gt;"",SUM(INDEX(PaymentSchedule3[Interest],1,1):PaymentSchedule3[[#This Row],[Interest]]),"")</f>
        <v>36989.357941822978</v>
      </c>
    </row>
    <row r="39" spans="2:11" s="47" customFormat="1" ht="24" customHeight="1" x14ac:dyDescent="0.45">
      <c r="B39" s="48">
        <f ca="1">IF(LoanIsGood,IF(ROW()-ROW(PaymentSchedule3[[#Headers],[Payment number]])&gt;ScheduledNumberOfPayments,"",ROW()-ROW(PaymentSchedule3[[#Headers],[Payment number]])),"")</f>
        <v>26</v>
      </c>
      <c r="C39" s="49">
        <f ca="1">IF(PaymentSchedule3[[#This Row],[Payment number]]&lt;&gt;"",EOMONTH(LoanStartDate,ROW(PaymentSchedule3[[#This Row],[Payment number]])-ROW(PaymentSchedule3[[#Headers],[Payment number]])-2)+DAY(LoanStartDate),"")</f>
        <v>46383</v>
      </c>
      <c r="D39" s="50">
        <f ca="1">IF(PaymentSchedule3[[#This Row],[Payment number]]&lt;&gt;"",IF(ROW()-ROW(PaymentSchedule3[[#Headers],[Beginning
balance]])=1,LoanAmount,INDEX(PaymentSchedule3[Ending
balance],ROW()-ROW(PaymentSchedule3[[#Headers],[Beginning
balance]])-1)),"")</f>
        <v>151483.43780739346</v>
      </c>
      <c r="E39" s="50">
        <f ca="1">IF(PaymentSchedule3[[#This Row],[Payment number]]&lt;&gt;"",ScheduledPayment,"")</f>
        <v>3320.2368053771816</v>
      </c>
      <c r="F39"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39"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39" s="50">
        <f ca="1">IF(PaymentSchedule3[[#This Row],[Payment number]]&lt;&gt;"",PaymentSchedule3[[#This Row],[Total
payment]]-PaymentSchedule3[[#This Row],[Interest]],"")</f>
        <v>2157.8748236489027</v>
      </c>
      <c r="I39" s="50">
        <f ca="1">IF(PaymentSchedule3[[#This Row],[Payment number]]&lt;&gt;"",PaymentSchedule3[[#This Row],[Beginning
balance]]*(InterestRate/PaymentsPerYear),"")</f>
        <v>1262.3619817282788</v>
      </c>
      <c r="J39" s="50">
        <f ca="1">IF(PaymentSchedule3[[#This Row],[Payment number]]&lt;&gt;"",IF(PaymentSchedule3[[#This Row],[Scheduled payment]]+PaymentSchedule3[[#This Row],[Extra
payment]]&lt;=PaymentSchedule3[[#This Row],[Beginning
balance]],PaymentSchedule3[[#This Row],[Beginning
balance]]-PaymentSchedule3[[#This Row],[Principal]],0),"")</f>
        <v>149325.56298374457</v>
      </c>
      <c r="K39" s="50">
        <f ca="1">IF(PaymentSchedule3[[#This Row],[Payment number]]&lt;&gt;"",SUM(INDEX(PaymentSchedule3[Interest],1,1):PaymentSchedule3[[#This Row],[Interest]]),"")</f>
        <v>38251.71992355126</v>
      </c>
    </row>
    <row r="40" spans="2:11" s="47" customFormat="1" ht="24" customHeight="1" x14ac:dyDescent="0.45">
      <c r="B40" s="48">
        <f ca="1">IF(LoanIsGood,IF(ROW()-ROW(PaymentSchedule3[[#Headers],[Payment number]])&gt;ScheduledNumberOfPayments,"",ROW()-ROW(PaymentSchedule3[[#Headers],[Payment number]])),"")</f>
        <v>27</v>
      </c>
      <c r="C40" s="49">
        <f ca="1">IF(PaymentSchedule3[[#This Row],[Payment number]]&lt;&gt;"",EOMONTH(LoanStartDate,ROW(PaymentSchedule3[[#This Row],[Payment number]])-ROW(PaymentSchedule3[[#Headers],[Payment number]])-2)+DAY(LoanStartDate),"")</f>
        <v>46414</v>
      </c>
      <c r="D40" s="50">
        <f ca="1">IF(PaymentSchedule3[[#This Row],[Payment number]]&lt;&gt;"",IF(ROW()-ROW(PaymentSchedule3[[#Headers],[Beginning
balance]])=1,LoanAmount,INDEX(PaymentSchedule3[Ending
balance],ROW()-ROW(PaymentSchedule3[[#Headers],[Beginning
balance]])-1)),"")</f>
        <v>149325.56298374457</v>
      </c>
      <c r="E40" s="50">
        <f ca="1">IF(PaymentSchedule3[[#This Row],[Payment number]]&lt;&gt;"",ScheduledPayment,"")</f>
        <v>3320.2368053771816</v>
      </c>
      <c r="F40"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0"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0" s="50">
        <f ca="1">IF(PaymentSchedule3[[#This Row],[Payment number]]&lt;&gt;"",PaymentSchedule3[[#This Row],[Total
payment]]-PaymentSchedule3[[#This Row],[Interest]],"")</f>
        <v>2175.8571138459765</v>
      </c>
      <c r="I40" s="50">
        <f ca="1">IF(PaymentSchedule3[[#This Row],[Payment number]]&lt;&gt;"",PaymentSchedule3[[#This Row],[Beginning
balance]]*(InterestRate/PaymentsPerYear),"")</f>
        <v>1244.3796915312048</v>
      </c>
      <c r="J40" s="50">
        <f ca="1">IF(PaymentSchedule3[[#This Row],[Payment number]]&lt;&gt;"",IF(PaymentSchedule3[[#This Row],[Scheduled payment]]+PaymentSchedule3[[#This Row],[Extra
payment]]&lt;=PaymentSchedule3[[#This Row],[Beginning
balance]],PaymentSchedule3[[#This Row],[Beginning
balance]]-PaymentSchedule3[[#This Row],[Principal]],0),"")</f>
        <v>147149.70586989861</v>
      </c>
      <c r="K40" s="50">
        <f ca="1">IF(PaymentSchedule3[[#This Row],[Payment number]]&lt;&gt;"",SUM(INDEX(PaymentSchedule3[Interest],1,1):PaymentSchedule3[[#This Row],[Interest]]),"")</f>
        <v>39496.099615082465</v>
      </c>
    </row>
    <row r="41" spans="2:11" s="47" customFormat="1" ht="24" customHeight="1" x14ac:dyDescent="0.45">
      <c r="B41" s="48">
        <f ca="1">IF(LoanIsGood,IF(ROW()-ROW(PaymentSchedule3[[#Headers],[Payment number]])&gt;ScheduledNumberOfPayments,"",ROW()-ROW(PaymentSchedule3[[#Headers],[Payment number]])),"")</f>
        <v>28</v>
      </c>
      <c r="C41" s="49">
        <f ca="1">IF(PaymentSchedule3[[#This Row],[Payment number]]&lt;&gt;"",EOMONTH(LoanStartDate,ROW(PaymentSchedule3[[#This Row],[Payment number]])-ROW(PaymentSchedule3[[#Headers],[Payment number]])-2)+DAY(LoanStartDate),"")</f>
        <v>46445</v>
      </c>
      <c r="D41" s="50">
        <f ca="1">IF(PaymentSchedule3[[#This Row],[Payment number]]&lt;&gt;"",IF(ROW()-ROW(PaymentSchedule3[[#Headers],[Beginning
balance]])=1,LoanAmount,INDEX(PaymentSchedule3[Ending
balance],ROW()-ROW(PaymentSchedule3[[#Headers],[Beginning
balance]])-1)),"")</f>
        <v>147149.70586989861</v>
      </c>
      <c r="E41" s="50">
        <f ca="1">IF(PaymentSchedule3[[#This Row],[Payment number]]&lt;&gt;"",ScheduledPayment,"")</f>
        <v>3320.2368053771816</v>
      </c>
      <c r="F41"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1"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1" s="50">
        <f ca="1">IF(PaymentSchedule3[[#This Row],[Payment number]]&lt;&gt;"",PaymentSchedule3[[#This Row],[Total
payment]]-PaymentSchedule3[[#This Row],[Interest]],"")</f>
        <v>2193.9892564613601</v>
      </c>
      <c r="I41" s="50">
        <f ca="1">IF(PaymentSchedule3[[#This Row],[Payment number]]&lt;&gt;"",PaymentSchedule3[[#This Row],[Beginning
balance]]*(InterestRate/PaymentsPerYear),"")</f>
        <v>1226.2475489158217</v>
      </c>
      <c r="J41" s="50">
        <f ca="1">IF(PaymentSchedule3[[#This Row],[Payment number]]&lt;&gt;"",IF(PaymentSchedule3[[#This Row],[Scheduled payment]]+PaymentSchedule3[[#This Row],[Extra
payment]]&lt;=PaymentSchedule3[[#This Row],[Beginning
balance]],PaymentSchedule3[[#This Row],[Beginning
balance]]-PaymentSchedule3[[#This Row],[Principal]],0),"")</f>
        <v>144955.71661343725</v>
      </c>
      <c r="K41" s="50">
        <f ca="1">IF(PaymentSchedule3[[#This Row],[Payment number]]&lt;&gt;"",SUM(INDEX(PaymentSchedule3[Interest],1,1):PaymentSchedule3[[#This Row],[Interest]]),"")</f>
        <v>40722.347163998289</v>
      </c>
    </row>
    <row r="42" spans="2:11" s="47" customFormat="1" ht="24" customHeight="1" x14ac:dyDescent="0.45">
      <c r="B42" s="48">
        <f ca="1">IF(LoanIsGood,IF(ROW()-ROW(PaymentSchedule3[[#Headers],[Payment number]])&gt;ScheduledNumberOfPayments,"",ROW()-ROW(PaymentSchedule3[[#Headers],[Payment number]])),"")</f>
        <v>29</v>
      </c>
      <c r="C42" s="49">
        <f ca="1">IF(PaymentSchedule3[[#This Row],[Payment number]]&lt;&gt;"",EOMONTH(LoanStartDate,ROW(PaymentSchedule3[[#This Row],[Payment number]])-ROW(PaymentSchedule3[[#Headers],[Payment number]])-2)+DAY(LoanStartDate),"")</f>
        <v>46473</v>
      </c>
      <c r="D42" s="50">
        <f ca="1">IF(PaymentSchedule3[[#This Row],[Payment number]]&lt;&gt;"",IF(ROW()-ROW(PaymentSchedule3[[#Headers],[Beginning
balance]])=1,LoanAmount,INDEX(PaymentSchedule3[Ending
balance],ROW()-ROW(PaymentSchedule3[[#Headers],[Beginning
balance]])-1)),"")</f>
        <v>144955.71661343725</v>
      </c>
      <c r="E42" s="50">
        <f ca="1">IF(PaymentSchedule3[[#This Row],[Payment number]]&lt;&gt;"",ScheduledPayment,"")</f>
        <v>3320.2368053771816</v>
      </c>
      <c r="F4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2" s="50">
        <f ca="1">IF(PaymentSchedule3[[#This Row],[Payment number]]&lt;&gt;"",PaymentSchedule3[[#This Row],[Total
payment]]-PaymentSchedule3[[#This Row],[Interest]],"")</f>
        <v>2212.2725002652041</v>
      </c>
      <c r="I42" s="50">
        <f ca="1">IF(PaymentSchedule3[[#This Row],[Payment number]]&lt;&gt;"",PaymentSchedule3[[#This Row],[Beginning
balance]]*(InterestRate/PaymentsPerYear),"")</f>
        <v>1207.9643051119772</v>
      </c>
      <c r="J42" s="50">
        <f ca="1">IF(PaymentSchedule3[[#This Row],[Payment number]]&lt;&gt;"",IF(PaymentSchedule3[[#This Row],[Scheduled payment]]+PaymentSchedule3[[#This Row],[Extra
payment]]&lt;=PaymentSchedule3[[#This Row],[Beginning
balance]],PaymentSchedule3[[#This Row],[Beginning
balance]]-PaymentSchedule3[[#This Row],[Principal]],0),"")</f>
        <v>142743.44411317204</v>
      </c>
      <c r="K42" s="50">
        <f ca="1">IF(PaymentSchedule3[[#This Row],[Payment number]]&lt;&gt;"",SUM(INDEX(PaymentSchedule3[Interest],1,1):PaymentSchedule3[[#This Row],[Interest]]),"")</f>
        <v>41930.311469110267</v>
      </c>
    </row>
    <row r="43" spans="2:11" s="47" customFormat="1" ht="24" customHeight="1" x14ac:dyDescent="0.45">
      <c r="B43" s="48">
        <f ca="1">IF(LoanIsGood,IF(ROW()-ROW(PaymentSchedule3[[#Headers],[Payment number]])&gt;ScheduledNumberOfPayments,"",ROW()-ROW(PaymentSchedule3[[#Headers],[Payment number]])),"")</f>
        <v>30</v>
      </c>
      <c r="C43" s="49">
        <f ca="1">IF(PaymentSchedule3[[#This Row],[Payment number]]&lt;&gt;"",EOMONTH(LoanStartDate,ROW(PaymentSchedule3[[#This Row],[Payment number]])-ROW(PaymentSchedule3[[#Headers],[Payment number]])-2)+DAY(LoanStartDate),"")</f>
        <v>46504</v>
      </c>
      <c r="D43" s="50">
        <f ca="1">IF(PaymentSchedule3[[#This Row],[Payment number]]&lt;&gt;"",IF(ROW()-ROW(PaymentSchedule3[[#Headers],[Beginning
balance]])=1,LoanAmount,INDEX(PaymentSchedule3[Ending
balance],ROW()-ROW(PaymentSchedule3[[#Headers],[Beginning
balance]])-1)),"")</f>
        <v>142743.44411317204</v>
      </c>
      <c r="E43" s="50">
        <f ca="1">IF(PaymentSchedule3[[#This Row],[Payment number]]&lt;&gt;"",ScheduledPayment,"")</f>
        <v>3320.2368053771816</v>
      </c>
      <c r="F4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3" s="50">
        <f ca="1">IF(PaymentSchedule3[[#This Row],[Payment number]]&lt;&gt;"",PaymentSchedule3[[#This Row],[Total
payment]]-PaymentSchedule3[[#This Row],[Interest]],"")</f>
        <v>2230.7081044340812</v>
      </c>
      <c r="I43" s="50">
        <f ca="1">IF(PaymentSchedule3[[#This Row],[Payment number]]&lt;&gt;"",PaymentSchedule3[[#This Row],[Beginning
balance]]*(InterestRate/PaymentsPerYear),"")</f>
        <v>1189.5287009431004</v>
      </c>
      <c r="J43" s="50">
        <f ca="1">IF(PaymentSchedule3[[#This Row],[Payment number]]&lt;&gt;"",IF(PaymentSchedule3[[#This Row],[Scheduled payment]]+PaymentSchedule3[[#This Row],[Extra
payment]]&lt;=PaymentSchedule3[[#This Row],[Beginning
balance]],PaymentSchedule3[[#This Row],[Beginning
balance]]-PaymentSchedule3[[#This Row],[Principal]],0),"")</f>
        <v>140512.73600873796</v>
      </c>
      <c r="K43" s="50">
        <f ca="1">IF(PaymentSchedule3[[#This Row],[Payment number]]&lt;&gt;"",SUM(INDEX(PaymentSchedule3[Interest],1,1):PaymentSchedule3[[#This Row],[Interest]]),"")</f>
        <v>43119.840170053365</v>
      </c>
    </row>
    <row r="44" spans="2:11" s="47" customFormat="1" ht="24" customHeight="1" x14ac:dyDescent="0.45">
      <c r="B44" s="48">
        <f ca="1">IF(LoanIsGood,IF(ROW()-ROW(PaymentSchedule3[[#Headers],[Payment number]])&gt;ScheduledNumberOfPayments,"",ROW()-ROW(PaymentSchedule3[[#Headers],[Payment number]])),"")</f>
        <v>31</v>
      </c>
      <c r="C44" s="49">
        <f ca="1">IF(PaymentSchedule3[[#This Row],[Payment number]]&lt;&gt;"",EOMONTH(LoanStartDate,ROW(PaymentSchedule3[[#This Row],[Payment number]])-ROW(PaymentSchedule3[[#Headers],[Payment number]])-2)+DAY(LoanStartDate),"")</f>
        <v>46534</v>
      </c>
      <c r="D44" s="50">
        <f ca="1">IF(PaymentSchedule3[[#This Row],[Payment number]]&lt;&gt;"",IF(ROW()-ROW(PaymentSchedule3[[#Headers],[Beginning
balance]])=1,LoanAmount,INDEX(PaymentSchedule3[Ending
balance],ROW()-ROW(PaymentSchedule3[[#Headers],[Beginning
balance]])-1)),"")</f>
        <v>140512.73600873796</v>
      </c>
      <c r="E44" s="50">
        <f ca="1">IF(PaymentSchedule3[[#This Row],[Payment number]]&lt;&gt;"",ScheduledPayment,"")</f>
        <v>3320.2368053771816</v>
      </c>
      <c r="F4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4" s="50">
        <f ca="1">IF(PaymentSchedule3[[#This Row],[Payment number]]&lt;&gt;"",PaymentSchedule3[[#This Row],[Total
payment]]-PaymentSchedule3[[#This Row],[Interest]],"")</f>
        <v>2249.2973386376984</v>
      </c>
      <c r="I44" s="50">
        <f ca="1">IF(PaymentSchedule3[[#This Row],[Payment number]]&lt;&gt;"",PaymentSchedule3[[#This Row],[Beginning
balance]]*(InterestRate/PaymentsPerYear),"")</f>
        <v>1170.9394667394831</v>
      </c>
      <c r="J44" s="50">
        <f ca="1">IF(PaymentSchedule3[[#This Row],[Payment number]]&lt;&gt;"",IF(PaymentSchedule3[[#This Row],[Scheduled payment]]+PaymentSchedule3[[#This Row],[Extra
payment]]&lt;=PaymentSchedule3[[#This Row],[Beginning
balance]],PaymentSchedule3[[#This Row],[Beginning
balance]]-PaymentSchedule3[[#This Row],[Principal]],0),"")</f>
        <v>138263.43867010027</v>
      </c>
      <c r="K44" s="50">
        <f ca="1">IF(PaymentSchedule3[[#This Row],[Payment number]]&lt;&gt;"",SUM(INDEX(PaymentSchedule3[Interest],1,1):PaymentSchedule3[[#This Row],[Interest]]),"")</f>
        <v>44290.779636792846</v>
      </c>
    </row>
    <row r="45" spans="2:11" s="47" customFormat="1" ht="24" customHeight="1" x14ac:dyDescent="0.45">
      <c r="B45" s="48">
        <f ca="1">IF(LoanIsGood,IF(ROW()-ROW(PaymentSchedule3[[#Headers],[Payment number]])&gt;ScheduledNumberOfPayments,"",ROW()-ROW(PaymentSchedule3[[#Headers],[Payment number]])),"")</f>
        <v>32</v>
      </c>
      <c r="C45" s="49">
        <f ca="1">IF(PaymentSchedule3[[#This Row],[Payment number]]&lt;&gt;"",EOMONTH(LoanStartDate,ROW(PaymentSchedule3[[#This Row],[Payment number]])-ROW(PaymentSchedule3[[#Headers],[Payment number]])-2)+DAY(LoanStartDate),"")</f>
        <v>46565</v>
      </c>
      <c r="D45" s="50">
        <f ca="1">IF(PaymentSchedule3[[#This Row],[Payment number]]&lt;&gt;"",IF(ROW()-ROW(PaymentSchedule3[[#Headers],[Beginning
balance]])=1,LoanAmount,INDEX(PaymentSchedule3[Ending
balance],ROW()-ROW(PaymentSchedule3[[#Headers],[Beginning
balance]])-1)),"")</f>
        <v>138263.43867010027</v>
      </c>
      <c r="E45" s="50">
        <f ca="1">IF(PaymentSchedule3[[#This Row],[Payment number]]&lt;&gt;"",ScheduledPayment,"")</f>
        <v>3320.2368053771816</v>
      </c>
      <c r="F4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5" s="50">
        <f ca="1">IF(PaymentSchedule3[[#This Row],[Payment number]]&lt;&gt;"",PaymentSchedule3[[#This Row],[Total
payment]]-PaymentSchedule3[[#This Row],[Interest]],"")</f>
        <v>2268.0414831263461</v>
      </c>
      <c r="I45" s="50">
        <f ca="1">IF(PaymentSchedule3[[#This Row],[Payment number]]&lt;&gt;"",PaymentSchedule3[[#This Row],[Beginning
balance]]*(InterestRate/PaymentsPerYear),"")</f>
        <v>1152.1953222508355</v>
      </c>
      <c r="J45" s="50">
        <f ca="1">IF(PaymentSchedule3[[#This Row],[Payment number]]&lt;&gt;"",IF(PaymentSchedule3[[#This Row],[Scheduled payment]]+PaymentSchedule3[[#This Row],[Extra
payment]]&lt;=PaymentSchedule3[[#This Row],[Beginning
balance]],PaymentSchedule3[[#This Row],[Beginning
balance]]-PaymentSchedule3[[#This Row],[Principal]],0),"")</f>
        <v>135995.39718697392</v>
      </c>
      <c r="K45" s="50">
        <f ca="1">IF(PaymentSchedule3[[#This Row],[Payment number]]&lt;&gt;"",SUM(INDEX(PaymentSchedule3[Interest],1,1):PaymentSchedule3[[#This Row],[Interest]]),"")</f>
        <v>45442.974959043684</v>
      </c>
    </row>
    <row r="46" spans="2:11" s="47" customFormat="1" ht="24" customHeight="1" x14ac:dyDescent="0.45">
      <c r="B46" s="48">
        <f ca="1">IF(LoanIsGood,IF(ROW()-ROW(PaymentSchedule3[[#Headers],[Payment number]])&gt;ScheduledNumberOfPayments,"",ROW()-ROW(PaymentSchedule3[[#Headers],[Payment number]])),"")</f>
        <v>33</v>
      </c>
      <c r="C46" s="49">
        <f ca="1">IF(PaymentSchedule3[[#This Row],[Payment number]]&lt;&gt;"",EOMONTH(LoanStartDate,ROW(PaymentSchedule3[[#This Row],[Payment number]])-ROW(PaymentSchedule3[[#Headers],[Payment number]])-2)+DAY(LoanStartDate),"")</f>
        <v>46595</v>
      </c>
      <c r="D46" s="50">
        <f ca="1">IF(PaymentSchedule3[[#This Row],[Payment number]]&lt;&gt;"",IF(ROW()-ROW(PaymentSchedule3[[#Headers],[Beginning
balance]])=1,LoanAmount,INDEX(PaymentSchedule3[Ending
balance],ROW()-ROW(PaymentSchedule3[[#Headers],[Beginning
balance]])-1)),"")</f>
        <v>135995.39718697392</v>
      </c>
      <c r="E46" s="50">
        <f ca="1">IF(PaymentSchedule3[[#This Row],[Payment number]]&lt;&gt;"",ScheduledPayment,"")</f>
        <v>3320.2368053771816</v>
      </c>
      <c r="F4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6" s="50">
        <f ca="1">IF(PaymentSchedule3[[#This Row],[Payment number]]&lt;&gt;"",PaymentSchedule3[[#This Row],[Total
payment]]-PaymentSchedule3[[#This Row],[Interest]],"")</f>
        <v>2286.9418288190654</v>
      </c>
      <c r="I46" s="50">
        <f ca="1">IF(PaymentSchedule3[[#This Row],[Payment number]]&lt;&gt;"",PaymentSchedule3[[#This Row],[Beginning
balance]]*(InterestRate/PaymentsPerYear),"")</f>
        <v>1133.2949765581159</v>
      </c>
      <c r="J46" s="50">
        <f ca="1">IF(PaymentSchedule3[[#This Row],[Payment number]]&lt;&gt;"",IF(PaymentSchedule3[[#This Row],[Scheduled payment]]+PaymentSchedule3[[#This Row],[Extra
payment]]&lt;=PaymentSchedule3[[#This Row],[Beginning
balance]],PaymentSchedule3[[#This Row],[Beginning
balance]]-PaymentSchedule3[[#This Row],[Principal]],0),"")</f>
        <v>133708.45535815484</v>
      </c>
      <c r="K46" s="50">
        <f ca="1">IF(PaymentSchedule3[[#This Row],[Payment number]]&lt;&gt;"",SUM(INDEX(PaymentSchedule3[Interest],1,1):PaymentSchedule3[[#This Row],[Interest]]),"")</f>
        <v>46576.269935601798</v>
      </c>
    </row>
    <row r="47" spans="2:11" s="47" customFormat="1" ht="24" customHeight="1" x14ac:dyDescent="0.45">
      <c r="B47" s="48">
        <f ca="1">IF(LoanIsGood,IF(ROW()-ROW(PaymentSchedule3[[#Headers],[Payment number]])&gt;ScheduledNumberOfPayments,"",ROW()-ROW(PaymentSchedule3[[#Headers],[Payment number]])),"")</f>
        <v>34</v>
      </c>
      <c r="C47" s="49">
        <f ca="1">IF(PaymentSchedule3[[#This Row],[Payment number]]&lt;&gt;"",EOMONTH(LoanStartDate,ROW(PaymentSchedule3[[#This Row],[Payment number]])-ROW(PaymentSchedule3[[#Headers],[Payment number]])-2)+DAY(LoanStartDate),"")</f>
        <v>46626</v>
      </c>
      <c r="D47" s="50">
        <f ca="1">IF(PaymentSchedule3[[#This Row],[Payment number]]&lt;&gt;"",IF(ROW()-ROW(PaymentSchedule3[[#Headers],[Beginning
balance]])=1,LoanAmount,INDEX(PaymentSchedule3[Ending
balance],ROW()-ROW(PaymentSchedule3[[#Headers],[Beginning
balance]])-1)),"")</f>
        <v>133708.45535815484</v>
      </c>
      <c r="E47" s="50">
        <f ca="1">IF(PaymentSchedule3[[#This Row],[Payment number]]&lt;&gt;"",ScheduledPayment,"")</f>
        <v>3320.2368053771816</v>
      </c>
      <c r="F4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7" s="50">
        <f ca="1">IF(PaymentSchedule3[[#This Row],[Payment number]]&lt;&gt;"",PaymentSchedule3[[#This Row],[Total
payment]]-PaymentSchedule3[[#This Row],[Interest]],"")</f>
        <v>2305.9996773925577</v>
      </c>
      <c r="I47" s="50">
        <f ca="1">IF(PaymentSchedule3[[#This Row],[Payment number]]&lt;&gt;"",PaymentSchedule3[[#This Row],[Beginning
balance]]*(InterestRate/PaymentsPerYear),"")</f>
        <v>1114.2371279846236</v>
      </c>
      <c r="J47" s="50">
        <f ca="1">IF(PaymentSchedule3[[#This Row],[Payment number]]&lt;&gt;"",IF(PaymentSchedule3[[#This Row],[Scheduled payment]]+PaymentSchedule3[[#This Row],[Extra
payment]]&lt;=PaymentSchedule3[[#This Row],[Beginning
balance]],PaymentSchedule3[[#This Row],[Beginning
balance]]-PaymentSchedule3[[#This Row],[Principal]],0),"")</f>
        <v>131402.45568076227</v>
      </c>
      <c r="K47" s="50">
        <f ca="1">IF(PaymentSchedule3[[#This Row],[Payment number]]&lt;&gt;"",SUM(INDEX(PaymentSchedule3[Interest],1,1):PaymentSchedule3[[#This Row],[Interest]]),"")</f>
        <v>47690.507063586425</v>
      </c>
    </row>
    <row r="48" spans="2:11" s="47" customFormat="1" ht="24" customHeight="1" x14ac:dyDescent="0.45">
      <c r="B48" s="48">
        <f ca="1">IF(LoanIsGood,IF(ROW()-ROW(PaymentSchedule3[[#Headers],[Payment number]])&gt;ScheduledNumberOfPayments,"",ROW()-ROW(PaymentSchedule3[[#Headers],[Payment number]])),"")</f>
        <v>35</v>
      </c>
      <c r="C48" s="49">
        <f ca="1">IF(PaymentSchedule3[[#This Row],[Payment number]]&lt;&gt;"",EOMONTH(LoanStartDate,ROW(PaymentSchedule3[[#This Row],[Payment number]])-ROW(PaymentSchedule3[[#Headers],[Payment number]])-2)+DAY(LoanStartDate),"")</f>
        <v>46657</v>
      </c>
      <c r="D48" s="50">
        <f ca="1">IF(PaymentSchedule3[[#This Row],[Payment number]]&lt;&gt;"",IF(ROW()-ROW(PaymentSchedule3[[#Headers],[Beginning
balance]])=1,LoanAmount,INDEX(PaymentSchedule3[Ending
balance],ROW()-ROW(PaymentSchedule3[[#Headers],[Beginning
balance]])-1)),"")</f>
        <v>131402.45568076227</v>
      </c>
      <c r="E48" s="50">
        <f ca="1">IF(PaymentSchedule3[[#This Row],[Payment number]]&lt;&gt;"",ScheduledPayment,"")</f>
        <v>3320.2368053771816</v>
      </c>
      <c r="F48"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8"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8" s="50">
        <f ca="1">IF(PaymentSchedule3[[#This Row],[Payment number]]&lt;&gt;"",PaymentSchedule3[[#This Row],[Total
payment]]-PaymentSchedule3[[#This Row],[Interest]],"")</f>
        <v>2325.2163413708295</v>
      </c>
      <c r="I48" s="50">
        <f ca="1">IF(PaymentSchedule3[[#This Row],[Payment number]]&lt;&gt;"",PaymentSchedule3[[#This Row],[Beginning
balance]]*(InterestRate/PaymentsPerYear),"")</f>
        <v>1095.0204640063523</v>
      </c>
      <c r="J48" s="50">
        <f ca="1">IF(PaymentSchedule3[[#This Row],[Payment number]]&lt;&gt;"",IF(PaymentSchedule3[[#This Row],[Scheduled payment]]+PaymentSchedule3[[#This Row],[Extra
payment]]&lt;=PaymentSchedule3[[#This Row],[Beginning
balance]],PaymentSchedule3[[#This Row],[Beginning
balance]]-PaymentSchedule3[[#This Row],[Principal]],0),"")</f>
        <v>129077.23933939144</v>
      </c>
      <c r="K48" s="50">
        <f ca="1">IF(PaymentSchedule3[[#This Row],[Payment number]]&lt;&gt;"",SUM(INDEX(PaymentSchedule3[Interest],1,1):PaymentSchedule3[[#This Row],[Interest]]),"")</f>
        <v>48785.527527592778</v>
      </c>
    </row>
    <row r="49" spans="2:11" s="47" customFormat="1" ht="24" customHeight="1" x14ac:dyDescent="0.45">
      <c r="B49" s="48">
        <f ca="1">IF(LoanIsGood,IF(ROW()-ROW(PaymentSchedule3[[#Headers],[Payment number]])&gt;ScheduledNumberOfPayments,"",ROW()-ROW(PaymentSchedule3[[#Headers],[Payment number]])),"")</f>
        <v>36</v>
      </c>
      <c r="C49" s="49">
        <f ca="1">IF(PaymentSchedule3[[#This Row],[Payment number]]&lt;&gt;"",EOMONTH(LoanStartDate,ROW(PaymentSchedule3[[#This Row],[Payment number]])-ROW(PaymentSchedule3[[#Headers],[Payment number]])-2)+DAY(LoanStartDate),"")</f>
        <v>46687</v>
      </c>
      <c r="D49" s="50">
        <f ca="1">IF(PaymentSchedule3[[#This Row],[Payment number]]&lt;&gt;"",IF(ROW()-ROW(PaymentSchedule3[[#Headers],[Beginning
balance]])=1,LoanAmount,INDEX(PaymentSchedule3[Ending
balance],ROW()-ROW(PaymentSchedule3[[#Headers],[Beginning
balance]])-1)),"")</f>
        <v>129077.23933939144</v>
      </c>
      <c r="E49" s="50">
        <f ca="1">IF(PaymentSchedule3[[#This Row],[Payment number]]&lt;&gt;"",ScheduledPayment,"")</f>
        <v>3320.2368053771816</v>
      </c>
      <c r="F49"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49"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49" s="50">
        <f ca="1">IF(PaymentSchedule3[[#This Row],[Payment number]]&lt;&gt;"",PaymentSchedule3[[#This Row],[Total
payment]]-PaymentSchedule3[[#This Row],[Interest]],"")</f>
        <v>2344.5931442155861</v>
      </c>
      <c r="I49" s="50">
        <f ca="1">IF(PaymentSchedule3[[#This Row],[Payment number]]&lt;&gt;"",PaymentSchedule3[[#This Row],[Beginning
balance]]*(InterestRate/PaymentsPerYear),"")</f>
        <v>1075.6436611615952</v>
      </c>
      <c r="J49" s="50">
        <f ca="1">IF(PaymentSchedule3[[#This Row],[Payment number]]&lt;&gt;"",IF(PaymentSchedule3[[#This Row],[Scheduled payment]]+PaymentSchedule3[[#This Row],[Extra
payment]]&lt;=PaymentSchedule3[[#This Row],[Beginning
balance]],PaymentSchedule3[[#This Row],[Beginning
balance]]-PaymentSchedule3[[#This Row],[Principal]],0),"")</f>
        <v>126732.64619517585</v>
      </c>
      <c r="K49" s="50">
        <f ca="1">IF(PaymentSchedule3[[#This Row],[Payment number]]&lt;&gt;"",SUM(INDEX(PaymentSchedule3[Interest],1,1):PaymentSchedule3[[#This Row],[Interest]]),"")</f>
        <v>49861.171188754372</v>
      </c>
    </row>
    <row r="50" spans="2:11" s="47" customFormat="1" ht="24" customHeight="1" x14ac:dyDescent="0.45">
      <c r="B50" s="48">
        <f ca="1">IF(LoanIsGood,IF(ROW()-ROW(PaymentSchedule3[[#Headers],[Payment number]])&gt;ScheduledNumberOfPayments,"",ROW()-ROW(PaymentSchedule3[[#Headers],[Payment number]])),"")</f>
        <v>37</v>
      </c>
      <c r="C50" s="49">
        <f ca="1">IF(PaymentSchedule3[[#This Row],[Payment number]]&lt;&gt;"",EOMONTH(LoanStartDate,ROW(PaymentSchedule3[[#This Row],[Payment number]])-ROW(PaymentSchedule3[[#Headers],[Payment number]])-2)+DAY(LoanStartDate),"")</f>
        <v>46718</v>
      </c>
      <c r="D50" s="50">
        <f ca="1">IF(PaymentSchedule3[[#This Row],[Payment number]]&lt;&gt;"",IF(ROW()-ROW(PaymentSchedule3[[#Headers],[Beginning
balance]])=1,LoanAmount,INDEX(PaymentSchedule3[Ending
balance],ROW()-ROW(PaymentSchedule3[[#Headers],[Beginning
balance]])-1)),"")</f>
        <v>126732.64619517585</v>
      </c>
      <c r="E50" s="50">
        <f ca="1">IF(PaymentSchedule3[[#This Row],[Payment number]]&lt;&gt;"",ScheduledPayment,"")</f>
        <v>3320.2368053771816</v>
      </c>
      <c r="F50"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0"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0" s="50">
        <f ca="1">IF(PaymentSchedule3[[#This Row],[Payment number]]&lt;&gt;"",PaymentSchedule3[[#This Row],[Total
payment]]-PaymentSchedule3[[#This Row],[Interest]],"")</f>
        <v>2364.1314204173827</v>
      </c>
      <c r="I50" s="50">
        <f ca="1">IF(PaymentSchedule3[[#This Row],[Payment number]]&lt;&gt;"",PaymentSchedule3[[#This Row],[Beginning
balance]]*(InterestRate/PaymentsPerYear),"")</f>
        <v>1056.1053849597988</v>
      </c>
      <c r="J50" s="50">
        <f ca="1">IF(PaymentSchedule3[[#This Row],[Payment number]]&lt;&gt;"",IF(PaymentSchedule3[[#This Row],[Scheduled payment]]+PaymentSchedule3[[#This Row],[Extra
payment]]&lt;=PaymentSchedule3[[#This Row],[Beginning
balance]],PaymentSchedule3[[#This Row],[Beginning
balance]]-PaymentSchedule3[[#This Row],[Principal]],0),"")</f>
        <v>124368.51477475847</v>
      </c>
      <c r="K50" s="50">
        <f ca="1">IF(PaymentSchedule3[[#This Row],[Payment number]]&lt;&gt;"",SUM(INDEX(PaymentSchedule3[Interest],1,1):PaymentSchedule3[[#This Row],[Interest]]),"")</f>
        <v>50917.276573714167</v>
      </c>
    </row>
    <row r="51" spans="2:11" s="47" customFormat="1" ht="24" customHeight="1" x14ac:dyDescent="0.45">
      <c r="B51" s="48">
        <f ca="1">IF(LoanIsGood,IF(ROW()-ROW(PaymentSchedule3[[#Headers],[Payment number]])&gt;ScheduledNumberOfPayments,"",ROW()-ROW(PaymentSchedule3[[#Headers],[Payment number]])),"")</f>
        <v>38</v>
      </c>
      <c r="C51" s="49">
        <f ca="1">IF(PaymentSchedule3[[#This Row],[Payment number]]&lt;&gt;"",EOMONTH(LoanStartDate,ROW(PaymentSchedule3[[#This Row],[Payment number]])-ROW(PaymentSchedule3[[#Headers],[Payment number]])-2)+DAY(LoanStartDate),"")</f>
        <v>46748</v>
      </c>
      <c r="D51" s="50">
        <f ca="1">IF(PaymentSchedule3[[#This Row],[Payment number]]&lt;&gt;"",IF(ROW()-ROW(PaymentSchedule3[[#Headers],[Beginning
balance]])=1,LoanAmount,INDEX(PaymentSchedule3[Ending
balance],ROW()-ROW(PaymentSchedule3[[#Headers],[Beginning
balance]])-1)),"")</f>
        <v>124368.51477475847</v>
      </c>
      <c r="E51" s="50">
        <f ca="1">IF(PaymentSchedule3[[#This Row],[Payment number]]&lt;&gt;"",ScheduledPayment,"")</f>
        <v>3320.2368053771816</v>
      </c>
      <c r="F51"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1"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1" s="50">
        <f ca="1">IF(PaymentSchedule3[[#This Row],[Payment number]]&lt;&gt;"",PaymentSchedule3[[#This Row],[Total
payment]]-PaymentSchedule3[[#This Row],[Interest]],"")</f>
        <v>2383.8325155875277</v>
      </c>
      <c r="I51" s="50">
        <f ca="1">IF(PaymentSchedule3[[#This Row],[Payment number]]&lt;&gt;"",PaymentSchedule3[[#This Row],[Beginning
balance]]*(InterestRate/PaymentsPerYear),"")</f>
        <v>1036.4042897896538</v>
      </c>
      <c r="J51" s="50">
        <f ca="1">IF(PaymentSchedule3[[#This Row],[Payment number]]&lt;&gt;"",IF(PaymentSchedule3[[#This Row],[Scheduled payment]]+PaymentSchedule3[[#This Row],[Extra
payment]]&lt;=PaymentSchedule3[[#This Row],[Beginning
balance]],PaymentSchedule3[[#This Row],[Beginning
balance]]-PaymentSchedule3[[#This Row],[Principal]],0),"")</f>
        <v>121984.68225917095</v>
      </c>
      <c r="K51" s="50">
        <f ca="1">IF(PaymentSchedule3[[#This Row],[Payment number]]&lt;&gt;"",SUM(INDEX(PaymentSchedule3[Interest],1,1):PaymentSchedule3[[#This Row],[Interest]]),"")</f>
        <v>51953.680863503818</v>
      </c>
    </row>
    <row r="52" spans="2:11" s="47" customFormat="1" ht="24" customHeight="1" x14ac:dyDescent="0.45">
      <c r="B52" s="48">
        <f ca="1">IF(LoanIsGood,IF(ROW()-ROW(PaymentSchedule3[[#Headers],[Payment number]])&gt;ScheduledNumberOfPayments,"",ROW()-ROW(PaymentSchedule3[[#Headers],[Payment number]])),"")</f>
        <v>39</v>
      </c>
      <c r="C52" s="49">
        <f ca="1">IF(PaymentSchedule3[[#This Row],[Payment number]]&lt;&gt;"",EOMONTH(LoanStartDate,ROW(PaymentSchedule3[[#This Row],[Payment number]])-ROW(PaymentSchedule3[[#Headers],[Payment number]])-2)+DAY(LoanStartDate),"")</f>
        <v>46779</v>
      </c>
      <c r="D52" s="50">
        <f ca="1">IF(PaymentSchedule3[[#This Row],[Payment number]]&lt;&gt;"",IF(ROW()-ROW(PaymentSchedule3[[#Headers],[Beginning
balance]])=1,LoanAmount,INDEX(PaymentSchedule3[Ending
balance],ROW()-ROW(PaymentSchedule3[[#Headers],[Beginning
balance]])-1)),"")</f>
        <v>121984.68225917095</v>
      </c>
      <c r="E52" s="50">
        <f ca="1">IF(PaymentSchedule3[[#This Row],[Payment number]]&lt;&gt;"",ScheduledPayment,"")</f>
        <v>3320.2368053771816</v>
      </c>
      <c r="F5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2" s="50">
        <f ca="1">IF(PaymentSchedule3[[#This Row],[Payment number]]&lt;&gt;"",PaymentSchedule3[[#This Row],[Total
payment]]-PaymentSchedule3[[#This Row],[Interest]],"")</f>
        <v>2403.697786550757</v>
      </c>
      <c r="I52" s="50">
        <f ca="1">IF(PaymentSchedule3[[#This Row],[Payment number]]&lt;&gt;"",PaymentSchedule3[[#This Row],[Beginning
balance]]*(InterestRate/PaymentsPerYear),"")</f>
        <v>1016.5390188264246</v>
      </c>
      <c r="J52" s="50">
        <f ca="1">IF(PaymentSchedule3[[#This Row],[Payment number]]&lt;&gt;"",IF(PaymentSchedule3[[#This Row],[Scheduled payment]]+PaymentSchedule3[[#This Row],[Extra
payment]]&lt;=PaymentSchedule3[[#This Row],[Beginning
balance]],PaymentSchedule3[[#This Row],[Beginning
balance]]-PaymentSchedule3[[#This Row],[Principal]],0),"")</f>
        <v>119580.9844726202</v>
      </c>
      <c r="K52" s="50">
        <f ca="1">IF(PaymentSchedule3[[#This Row],[Payment number]]&lt;&gt;"",SUM(INDEX(PaymentSchedule3[Interest],1,1):PaymentSchedule3[[#This Row],[Interest]]),"")</f>
        <v>52970.219882330246</v>
      </c>
    </row>
    <row r="53" spans="2:11" s="47" customFormat="1" ht="24" customHeight="1" x14ac:dyDescent="0.45">
      <c r="B53" s="48">
        <f ca="1">IF(LoanIsGood,IF(ROW()-ROW(PaymentSchedule3[[#Headers],[Payment number]])&gt;ScheduledNumberOfPayments,"",ROW()-ROW(PaymentSchedule3[[#Headers],[Payment number]])),"")</f>
        <v>40</v>
      </c>
      <c r="C53" s="49">
        <f ca="1">IF(PaymentSchedule3[[#This Row],[Payment number]]&lt;&gt;"",EOMONTH(LoanStartDate,ROW(PaymentSchedule3[[#This Row],[Payment number]])-ROW(PaymentSchedule3[[#Headers],[Payment number]])-2)+DAY(LoanStartDate),"")</f>
        <v>46810</v>
      </c>
      <c r="D53" s="50">
        <f ca="1">IF(PaymentSchedule3[[#This Row],[Payment number]]&lt;&gt;"",IF(ROW()-ROW(PaymentSchedule3[[#Headers],[Beginning
balance]])=1,LoanAmount,INDEX(PaymentSchedule3[Ending
balance],ROW()-ROW(PaymentSchedule3[[#Headers],[Beginning
balance]])-1)),"")</f>
        <v>119580.9844726202</v>
      </c>
      <c r="E53" s="50">
        <f ca="1">IF(PaymentSchedule3[[#This Row],[Payment number]]&lt;&gt;"",ScheduledPayment,"")</f>
        <v>3320.2368053771816</v>
      </c>
      <c r="F5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3" s="50">
        <f ca="1">IF(PaymentSchedule3[[#This Row],[Payment number]]&lt;&gt;"",PaymentSchedule3[[#This Row],[Total
payment]]-PaymentSchedule3[[#This Row],[Interest]],"")</f>
        <v>2423.72860143868</v>
      </c>
      <c r="I53" s="50">
        <f ca="1">IF(PaymentSchedule3[[#This Row],[Payment number]]&lt;&gt;"",PaymentSchedule3[[#This Row],[Beginning
balance]]*(InterestRate/PaymentsPerYear),"")</f>
        <v>996.50820393850165</v>
      </c>
      <c r="J53" s="50">
        <f ca="1">IF(PaymentSchedule3[[#This Row],[Payment number]]&lt;&gt;"",IF(PaymentSchedule3[[#This Row],[Scheduled payment]]+PaymentSchedule3[[#This Row],[Extra
payment]]&lt;=PaymentSchedule3[[#This Row],[Beginning
balance]],PaymentSchedule3[[#This Row],[Beginning
balance]]-PaymentSchedule3[[#This Row],[Principal]],0),"")</f>
        <v>117157.25587118152</v>
      </c>
      <c r="K53" s="50">
        <f ca="1">IF(PaymentSchedule3[[#This Row],[Payment number]]&lt;&gt;"",SUM(INDEX(PaymentSchedule3[Interest],1,1):PaymentSchedule3[[#This Row],[Interest]]),"")</f>
        <v>53966.728086268748</v>
      </c>
    </row>
    <row r="54" spans="2:11" s="47" customFormat="1" ht="24" customHeight="1" x14ac:dyDescent="0.45">
      <c r="B54" s="48">
        <f ca="1">IF(LoanIsGood,IF(ROW()-ROW(PaymentSchedule3[[#Headers],[Payment number]])&gt;ScheduledNumberOfPayments,"",ROW()-ROW(PaymentSchedule3[[#Headers],[Payment number]])),"")</f>
        <v>41</v>
      </c>
      <c r="C54" s="49">
        <f ca="1">IF(PaymentSchedule3[[#This Row],[Payment number]]&lt;&gt;"",EOMONTH(LoanStartDate,ROW(PaymentSchedule3[[#This Row],[Payment number]])-ROW(PaymentSchedule3[[#Headers],[Payment number]])-2)+DAY(LoanStartDate),"")</f>
        <v>46839</v>
      </c>
      <c r="D54" s="50">
        <f ca="1">IF(PaymentSchedule3[[#This Row],[Payment number]]&lt;&gt;"",IF(ROW()-ROW(PaymentSchedule3[[#Headers],[Beginning
balance]])=1,LoanAmount,INDEX(PaymentSchedule3[Ending
balance],ROW()-ROW(PaymentSchedule3[[#Headers],[Beginning
balance]])-1)),"")</f>
        <v>117157.25587118152</v>
      </c>
      <c r="E54" s="50">
        <f ca="1">IF(PaymentSchedule3[[#This Row],[Payment number]]&lt;&gt;"",ScheduledPayment,"")</f>
        <v>3320.2368053771816</v>
      </c>
      <c r="F5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4" s="50">
        <f ca="1">IF(PaymentSchedule3[[#This Row],[Payment number]]&lt;&gt;"",PaymentSchedule3[[#This Row],[Total
payment]]-PaymentSchedule3[[#This Row],[Interest]],"")</f>
        <v>2443.9263397840023</v>
      </c>
      <c r="I54" s="50">
        <f ca="1">IF(PaymentSchedule3[[#This Row],[Payment number]]&lt;&gt;"",PaymentSchedule3[[#This Row],[Beginning
balance]]*(InterestRate/PaymentsPerYear),"")</f>
        <v>976.31046559317929</v>
      </c>
      <c r="J54" s="50">
        <f ca="1">IF(PaymentSchedule3[[#This Row],[Payment number]]&lt;&gt;"",IF(PaymentSchedule3[[#This Row],[Scheduled payment]]+PaymentSchedule3[[#This Row],[Extra
payment]]&lt;=PaymentSchedule3[[#This Row],[Beginning
balance]],PaymentSchedule3[[#This Row],[Beginning
balance]]-PaymentSchedule3[[#This Row],[Principal]],0),"")</f>
        <v>114713.32953139752</v>
      </c>
      <c r="K54" s="50">
        <f ca="1">IF(PaymentSchedule3[[#This Row],[Payment number]]&lt;&gt;"",SUM(INDEX(PaymentSchedule3[Interest],1,1):PaymentSchedule3[[#This Row],[Interest]]),"")</f>
        <v>54943.03855186193</v>
      </c>
    </row>
    <row r="55" spans="2:11" s="47" customFormat="1" ht="24" customHeight="1" x14ac:dyDescent="0.45">
      <c r="B55" s="48">
        <f ca="1">IF(LoanIsGood,IF(ROW()-ROW(PaymentSchedule3[[#Headers],[Payment number]])&gt;ScheduledNumberOfPayments,"",ROW()-ROW(PaymentSchedule3[[#Headers],[Payment number]])),"")</f>
        <v>42</v>
      </c>
      <c r="C55" s="49">
        <f ca="1">IF(PaymentSchedule3[[#This Row],[Payment number]]&lt;&gt;"",EOMONTH(LoanStartDate,ROW(PaymentSchedule3[[#This Row],[Payment number]])-ROW(PaymentSchedule3[[#Headers],[Payment number]])-2)+DAY(LoanStartDate),"")</f>
        <v>46870</v>
      </c>
      <c r="D55" s="50">
        <f ca="1">IF(PaymentSchedule3[[#This Row],[Payment number]]&lt;&gt;"",IF(ROW()-ROW(PaymentSchedule3[[#Headers],[Beginning
balance]])=1,LoanAmount,INDEX(PaymentSchedule3[Ending
balance],ROW()-ROW(PaymentSchedule3[[#Headers],[Beginning
balance]])-1)),"")</f>
        <v>114713.32953139752</v>
      </c>
      <c r="E55" s="50">
        <f ca="1">IF(PaymentSchedule3[[#This Row],[Payment number]]&lt;&gt;"",ScheduledPayment,"")</f>
        <v>3320.2368053771816</v>
      </c>
      <c r="F5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5" s="50">
        <f ca="1">IF(PaymentSchedule3[[#This Row],[Payment number]]&lt;&gt;"",PaymentSchedule3[[#This Row],[Total
payment]]-PaymentSchedule3[[#This Row],[Interest]],"")</f>
        <v>2464.2923926155354</v>
      </c>
      <c r="I55" s="50">
        <f ca="1">IF(PaymentSchedule3[[#This Row],[Payment number]]&lt;&gt;"",PaymentSchedule3[[#This Row],[Beginning
balance]]*(InterestRate/PaymentsPerYear),"")</f>
        <v>955.94441276164605</v>
      </c>
      <c r="J55" s="50">
        <f ca="1">IF(PaymentSchedule3[[#This Row],[Payment number]]&lt;&gt;"",IF(PaymentSchedule3[[#This Row],[Scheduled payment]]+PaymentSchedule3[[#This Row],[Extra
payment]]&lt;=PaymentSchedule3[[#This Row],[Beginning
balance]],PaymentSchedule3[[#This Row],[Beginning
balance]]-PaymentSchedule3[[#This Row],[Principal]],0),"")</f>
        <v>112249.03713878199</v>
      </c>
      <c r="K55" s="50">
        <f ca="1">IF(PaymentSchedule3[[#This Row],[Payment number]]&lt;&gt;"",SUM(INDEX(PaymentSchedule3[Interest],1,1):PaymentSchedule3[[#This Row],[Interest]]),"")</f>
        <v>55898.982964623574</v>
      </c>
    </row>
    <row r="56" spans="2:11" s="47" customFormat="1" ht="24" customHeight="1" x14ac:dyDescent="0.45">
      <c r="B56" s="48">
        <f ca="1">IF(LoanIsGood,IF(ROW()-ROW(PaymentSchedule3[[#Headers],[Payment number]])&gt;ScheduledNumberOfPayments,"",ROW()-ROW(PaymentSchedule3[[#Headers],[Payment number]])),"")</f>
        <v>43</v>
      </c>
      <c r="C56" s="49">
        <f ca="1">IF(PaymentSchedule3[[#This Row],[Payment number]]&lt;&gt;"",EOMONTH(LoanStartDate,ROW(PaymentSchedule3[[#This Row],[Payment number]])-ROW(PaymentSchedule3[[#Headers],[Payment number]])-2)+DAY(LoanStartDate),"")</f>
        <v>46900</v>
      </c>
      <c r="D56" s="50">
        <f ca="1">IF(PaymentSchedule3[[#This Row],[Payment number]]&lt;&gt;"",IF(ROW()-ROW(PaymentSchedule3[[#Headers],[Beginning
balance]])=1,LoanAmount,INDEX(PaymentSchedule3[Ending
balance],ROW()-ROW(PaymentSchedule3[[#Headers],[Beginning
balance]])-1)),"")</f>
        <v>112249.03713878199</v>
      </c>
      <c r="E56" s="50">
        <f ca="1">IF(PaymentSchedule3[[#This Row],[Payment number]]&lt;&gt;"",ScheduledPayment,"")</f>
        <v>3320.2368053771816</v>
      </c>
      <c r="F5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6" s="50">
        <f ca="1">IF(PaymentSchedule3[[#This Row],[Payment number]]&lt;&gt;"",PaymentSchedule3[[#This Row],[Total
payment]]-PaymentSchedule3[[#This Row],[Interest]],"")</f>
        <v>2484.8281625539985</v>
      </c>
      <c r="I56" s="50">
        <f ca="1">IF(PaymentSchedule3[[#This Row],[Payment number]]&lt;&gt;"",PaymentSchedule3[[#This Row],[Beginning
balance]]*(InterestRate/PaymentsPerYear),"")</f>
        <v>935.40864282318319</v>
      </c>
      <c r="J56" s="50">
        <f ca="1">IF(PaymentSchedule3[[#This Row],[Payment number]]&lt;&gt;"",IF(PaymentSchedule3[[#This Row],[Scheduled payment]]+PaymentSchedule3[[#This Row],[Extra
payment]]&lt;=PaymentSchedule3[[#This Row],[Beginning
balance]],PaymentSchedule3[[#This Row],[Beginning
balance]]-PaymentSchedule3[[#This Row],[Principal]],0),"")</f>
        <v>109764.20897622799</v>
      </c>
      <c r="K56" s="50">
        <f ca="1">IF(PaymentSchedule3[[#This Row],[Payment number]]&lt;&gt;"",SUM(INDEX(PaymentSchedule3[Interest],1,1):PaymentSchedule3[[#This Row],[Interest]]),"")</f>
        <v>56834.391607446756</v>
      </c>
    </row>
    <row r="57" spans="2:11" s="47" customFormat="1" ht="24" customHeight="1" x14ac:dyDescent="0.45">
      <c r="B57" s="48">
        <f ca="1">IF(LoanIsGood,IF(ROW()-ROW(PaymentSchedule3[[#Headers],[Payment number]])&gt;ScheduledNumberOfPayments,"",ROW()-ROW(PaymentSchedule3[[#Headers],[Payment number]])),"")</f>
        <v>44</v>
      </c>
      <c r="C57" s="49">
        <f ca="1">IF(PaymentSchedule3[[#This Row],[Payment number]]&lt;&gt;"",EOMONTH(LoanStartDate,ROW(PaymentSchedule3[[#This Row],[Payment number]])-ROW(PaymentSchedule3[[#Headers],[Payment number]])-2)+DAY(LoanStartDate),"")</f>
        <v>46931</v>
      </c>
      <c r="D57" s="50">
        <f ca="1">IF(PaymentSchedule3[[#This Row],[Payment number]]&lt;&gt;"",IF(ROW()-ROW(PaymentSchedule3[[#Headers],[Beginning
balance]])=1,LoanAmount,INDEX(PaymentSchedule3[Ending
balance],ROW()-ROW(PaymentSchedule3[[#Headers],[Beginning
balance]])-1)),"")</f>
        <v>109764.20897622799</v>
      </c>
      <c r="E57" s="50">
        <f ca="1">IF(PaymentSchedule3[[#This Row],[Payment number]]&lt;&gt;"",ScheduledPayment,"")</f>
        <v>3320.2368053771816</v>
      </c>
      <c r="F5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7" s="50">
        <f ca="1">IF(PaymentSchedule3[[#This Row],[Payment number]]&lt;&gt;"",PaymentSchedule3[[#This Row],[Total
payment]]-PaymentSchedule3[[#This Row],[Interest]],"")</f>
        <v>2505.535063908615</v>
      </c>
      <c r="I57" s="50">
        <f ca="1">IF(PaymentSchedule3[[#This Row],[Payment number]]&lt;&gt;"",PaymentSchedule3[[#This Row],[Beginning
balance]]*(InterestRate/PaymentsPerYear),"")</f>
        <v>914.70174146856664</v>
      </c>
      <c r="J57" s="50">
        <f ca="1">IF(PaymentSchedule3[[#This Row],[Payment number]]&lt;&gt;"",IF(PaymentSchedule3[[#This Row],[Scheduled payment]]+PaymentSchedule3[[#This Row],[Extra
payment]]&lt;=PaymentSchedule3[[#This Row],[Beginning
balance]],PaymentSchedule3[[#This Row],[Beginning
balance]]-PaymentSchedule3[[#This Row],[Principal]],0),"")</f>
        <v>107258.67391231938</v>
      </c>
      <c r="K57" s="50">
        <f ca="1">IF(PaymentSchedule3[[#This Row],[Payment number]]&lt;&gt;"",SUM(INDEX(PaymentSchedule3[Interest],1,1):PaymentSchedule3[[#This Row],[Interest]]),"")</f>
        <v>57749.093348915325</v>
      </c>
    </row>
    <row r="58" spans="2:11" s="47" customFormat="1" ht="24" customHeight="1" x14ac:dyDescent="0.45">
      <c r="B58" s="48">
        <f ca="1">IF(LoanIsGood,IF(ROW()-ROW(PaymentSchedule3[[#Headers],[Payment number]])&gt;ScheduledNumberOfPayments,"",ROW()-ROW(PaymentSchedule3[[#Headers],[Payment number]])),"")</f>
        <v>45</v>
      </c>
      <c r="C58" s="49">
        <f ca="1">IF(PaymentSchedule3[[#This Row],[Payment number]]&lt;&gt;"",EOMONTH(LoanStartDate,ROW(PaymentSchedule3[[#This Row],[Payment number]])-ROW(PaymentSchedule3[[#Headers],[Payment number]])-2)+DAY(LoanStartDate),"")</f>
        <v>46961</v>
      </c>
      <c r="D58" s="50">
        <f ca="1">IF(PaymentSchedule3[[#This Row],[Payment number]]&lt;&gt;"",IF(ROW()-ROW(PaymentSchedule3[[#Headers],[Beginning
balance]])=1,LoanAmount,INDEX(PaymentSchedule3[Ending
balance],ROW()-ROW(PaymentSchedule3[[#Headers],[Beginning
balance]])-1)),"")</f>
        <v>107258.67391231938</v>
      </c>
      <c r="E58" s="50">
        <f ca="1">IF(PaymentSchedule3[[#This Row],[Payment number]]&lt;&gt;"",ScheduledPayment,"")</f>
        <v>3320.2368053771816</v>
      </c>
      <c r="F58"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8"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8" s="50">
        <f ca="1">IF(PaymentSchedule3[[#This Row],[Payment number]]&lt;&gt;"",PaymentSchedule3[[#This Row],[Total
payment]]-PaymentSchedule3[[#This Row],[Interest]],"")</f>
        <v>2526.4145227745203</v>
      </c>
      <c r="I58" s="50">
        <f ca="1">IF(PaymentSchedule3[[#This Row],[Payment number]]&lt;&gt;"",PaymentSchedule3[[#This Row],[Beginning
balance]]*(InterestRate/PaymentsPerYear),"")</f>
        <v>893.82228260266152</v>
      </c>
      <c r="J58" s="50">
        <f ca="1">IF(PaymentSchedule3[[#This Row],[Payment number]]&lt;&gt;"",IF(PaymentSchedule3[[#This Row],[Scheduled payment]]+PaymentSchedule3[[#This Row],[Extra
payment]]&lt;=PaymentSchedule3[[#This Row],[Beginning
balance]],PaymentSchedule3[[#This Row],[Beginning
balance]]-PaymentSchedule3[[#This Row],[Principal]],0),"")</f>
        <v>104732.25938954487</v>
      </c>
      <c r="K58" s="50">
        <f ca="1">IF(PaymentSchedule3[[#This Row],[Payment number]]&lt;&gt;"",SUM(INDEX(PaymentSchedule3[Interest],1,1):PaymentSchedule3[[#This Row],[Interest]]),"")</f>
        <v>58642.915631517986</v>
      </c>
    </row>
    <row r="59" spans="2:11" s="47" customFormat="1" ht="24" customHeight="1" x14ac:dyDescent="0.45">
      <c r="B59" s="48">
        <f ca="1">IF(LoanIsGood,IF(ROW()-ROW(PaymentSchedule3[[#Headers],[Payment number]])&gt;ScheduledNumberOfPayments,"",ROW()-ROW(PaymentSchedule3[[#Headers],[Payment number]])),"")</f>
        <v>46</v>
      </c>
      <c r="C59" s="49">
        <f ca="1">IF(PaymentSchedule3[[#This Row],[Payment number]]&lt;&gt;"",EOMONTH(LoanStartDate,ROW(PaymentSchedule3[[#This Row],[Payment number]])-ROW(PaymentSchedule3[[#Headers],[Payment number]])-2)+DAY(LoanStartDate),"")</f>
        <v>46992</v>
      </c>
      <c r="D59" s="50">
        <f ca="1">IF(PaymentSchedule3[[#This Row],[Payment number]]&lt;&gt;"",IF(ROW()-ROW(PaymentSchedule3[[#Headers],[Beginning
balance]])=1,LoanAmount,INDEX(PaymentSchedule3[Ending
balance],ROW()-ROW(PaymentSchedule3[[#Headers],[Beginning
balance]])-1)),"")</f>
        <v>104732.25938954487</v>
      </c>
      <c r="E59" s="50">
        <f ca="1">IF(PaymentSchedule3[[#This Row],[Payment number]]&lt;&gt;"",ScheduledPayment,"")</f>
        <v>3320.2368053771816</v>
      </c>
      <c r="F59"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59"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59" s="50">
        <f ca="1">IF(PaymentSchedule3[[#This Row],[Payment number]]&lt;&gt;"",PaymentSchedule3[[#This Row],[Total
payment]]-PaymentSchedule3[[#This Row],[Interest]],"")</f>
        <v>2547.4679771309743</v>
      </c>
      <c r="I59" s="50">
        <f ca="1">IF(PaymentSchedule3[[#This Row],[Payment number]]&lt;&gt;"",PaymentSchedule3[[#This Row],[Beginning
balance]]*(InterestRate/PaymentsPerYear),"")</f>
        <v>872.76882824620725</v>
      </c>
      <c r="J59" s="50">
        <f ca="1">IF(PaymentSchedule3[[#This Row],[Payment number]]&lt;&gt;"",IF(PaymentSchedule3[[#This Row],[Scheduled payment]]+PaymentSchedule3[[#This Row],[Extra
payment]]&lt;=PaymentSchedule3[[#This Row],[Beginning
balance]],PaymentSchedule3[[#This Row],[Beginning
balance]]-PaymentSchedule3[[#This Row],[Principal]],0),"")</f>
        <v>102184.79141241389</v>
      </c>
      <c r="K59" s="50">
        <f ca="1">IF(PaymentSchedule3[[#This Row],[Payment number]]&lt;&gt;"",SUM(INDEX(PaymentSchedule3[Interest],1,1):PaymentSchedule3[[#This Row],[Interest]]),"")</f>
        <v>59515.68445976419</v>
      </c>
    </row>
    <row r="60" spans="2:11" s="47" customFormat="1" ht="24" customHeight="1" x14ac:dyDescent="0.45">
      <c r="B60" s="48">
        <f ca="1">IF(LoanIsGood,IF(ROW()-ROW(PaymentSchedule3[[#Headers],[Payment number]])&gt;ScheduledNumberOfPayments,"",ROW()-ROW(PaymentSchedule3[[#Headers],[Payment number]])),"")</f>
        <v>47</v>
      </c>
      <c r="C60" s="49">
        <f ca="1">IF(PaymentSchedule3[[#This Row],[Payment number]]&lt;&gt;"",EOMONTH(LoanStartDate,ROW(PaymentSchedule3[[#This Row],[Payment number]])-ROW(PaymentSchedule3[[#Headers],[Payment number]])-2)+DAY(LoanStartDate),"")</f>
        <v>47023</v>
      </c>
      <c r="D60" s="50">
        <f ca="1">IF(PaymentSchedule3[[#This Row],[Payment number]]&lt;&gt;"",IF(ROW()-ROW(PaymentSchedule3[[#Headers],[Beginning
balance]])=1,LoanAmount,INDEX(PaymentSchedule3[Ending
balance],ROW()-ROW(PaymentSchedule3[[#Headers],[Beginning
balance]])-1)),"")</f>
        <v>102184.79141241389</v>
      </c>
      <c r="E60" s="50">
        <f ca="1">IF(PaymentSchedule3[[#This Row],[Payment number]]&lt;&gt;"",ScheduledPayment,"")</f>
        <v>3320.2368053771816</v>
      </c>
      <c r="F60"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0"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0" s="50">
        <f ca="1">IF(PaymentSchedule3[[#This Row],[Payment number]]&lt;&gt;"",PaymentSchedule3[[#This Row],[Total
payment]]-PaymentSchedule3[[#This Row],[Interest]],"")</f>
        <v>2568.6968769403993</v>
      </c>
      <c r="I60" s="50">
        <f ca="1">IF(PaymentSchedule3[[#This Row],[Payment number]]&lt;&gt;"",PaymentSchedule3[[#This Row],[Beginning
balance]]*(InterestRate/PaymentsPerYear),"")</f>
        <v>851.53992843678236</v>
      </c>
      <c r="J60" s="50">
        <f ca="1">IF(PaymentSchedule3[[#This Row],[Payment number]]&lt;&gt;"",IF(PaymentSchedule3[[#This Row],[Scheduled payment]]+PaymentSchedule3[[#This Row],[Extra
payment]]&lt;=PaymentSchedule3[[#This Row],[Beginning
balance]],PaymentSchedule3[[#This Row],[Beginning
balance]]-PaymentSchedule3[[#This Row],[Principal]],0),"")</f>
        <v>99616.094535473487</v>
      </c>
      <c r="K60" s="50">
        <f ca="1">IF(PaymentSchedule3[[#This Row],[Payment number]]&lt;&gt;"",SUM(INDEX(PaymentSchedule3[Interest],1,1):PaymentSchedule3[[#This Row],[Interest]]),"")</f>
        <v>60367.224388200972</v>
      </c>
    </row>
    <row r="61" spans="2:11" s="47" customFormat="1" ht="24" customHeight="1" x14ac:dyDescent="0.45">
      <c r="B61" s="48">
        <f ca="1">IF(LoanIsGood,IF(ROW()-ROW(PaymentSchedule3[[#Headers],[Payment number]])&gt;ScheduledNumberOfPayments,"",ROW()-ROW(PaymentSchedule3[[#Headers],[Payment number]])),"")</f>
        <v>48</v>
      </c>
      <c r="C61" s="49">
        <f ca="1">IF(PaymentSchedule3[[#This Row],[Payment number]]&lt;&gt;"",EOMONTH(LoanStartDate,ROW(PaymentSchedule3[[#This Row],[Payment number]])-ROW(PaymentSchedule3[[#Headers],[Payment number]])-2)+DAY(LoanStartDate),"")</f>
        <v>47053</v>
      </c>
      <c r="D61" s="50">
        <f ca="1">IF(PaymentSchedule3[[#This Row],[Payment number]]&lt;&gt;"",IF(ROW()-ROW(PaymentSchedule3[[#Headers],[Beginning
balance]])=1,LoanAmount,INDEX(PaymentSchedule3[Ending
balance],ROW()-ROW(PaymentSchedule3[[#Headers],[Beginning
balance]])-1)),"")</f>
        <v>99616.094535473487</v>
      </c>
      <c r="E61" s="50">
        <f ca="1">IF(PaymentSchedule3[[#This Row],[Payment number]]&lt;&gt;"",ScheduledPayment,"")</f>
        <v>3320.2368053771816</v>
      </c>
      <c r="F61"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1"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1" s="50">
        <f ca="1">IF(PaymentSchedule3[[#This Row],[Payment number]]&lt;&gt;"",PaymentSchedule3[[#This Row],[Total
payment]]-PaymentSchedule3[[#This Row],[Interest]],"")</f>
        <v>2590.1026842482361</v>
      </c>
      <c r="I61" s="50">
        <f ca="1">IF(PaymentSchedule3[[#This Row],[Payment number]]&lt;&gt;"",PaymentSchedule3[[#This Row],[Beginning
balance]]*(InterestRate/PaymentsPerYear),"")</f>
        <v>830.13412112894571</v>
      </c>
      <c r="J61" s="50">
        <f ca="1">IF(PaymentSchedule3[[#This Row],[Payment number]]&lt;&gt;"",IF(PaymentSchedule3[[#This Row],[Scheduled payment]]+PaymentSchedule3[[#This Row],[Extra
payment]]&lt;=PaymentSchedule3[[#This Row],[Beginning
balance]],PaymentSchedule3[[#This Row],[Beginning
balance]]-PaymentSchedule3[[#This Row],[Principal]],0),"")</f>
        <v>97025.991851225248</v>
      </c>
      <c r="K61" s="50">
        <f ca="1">IF(PaymentSchedule3[[#This Row],[Payment number]]&lt;&gt;"",SUM(INDEX(PaymentSchedule3[Interest],1,1):PaymentSchedule3[[#This Row],[Interest]]),"")</f>
        <v>61197.358509329919</v>
      </c>
    </row>
    <row r="62" spans="2:11" s="47" customFormat="1" ht="24" customHeight="1" x14ac:dyDescent="0.45">
      <c r="B62" s="48">
        <f ca="1">IF(LoanIsGood,IF(ROW()-ROW(PaymentSchedule3[[#Headers],[Payment number]])&gt;ScheduledNumberOfPayments,"",ROW()-ROW(PaymentSchedule3[[#Headers],[Payment number]])),"")</f>
        <v>49</v>
      </c>
      <c r="C62" s="49">
        <f ca="1">IF(PaymentSchedule3[[#This Row],[Payment number]]&lt;&gt;"",EOMONTH(LoanStartDate,ROW(PaymentSchedule3[[#This Row],[Payment number]])-ROW(PaymentSchedule3[[#Headers],[Payment number]])-2)+DAY(LoanStartDate),"")</f>
        <v>47084</v>
      </c>
      <c r="D62" s="50">
        <f ca="1">IF(PaymentSchedule3[[#This Row],[Payment number]]&lt;&gt;"",IF(ROW()-ROW(PaymentSchedule3[[#Headers],[Beginning
balance]])=1,LoanAmount,INDEX(PaymentSchedule3[Ending
balance],ROW()-ROW(PaymentSchedule3[[#Headers],[Beginning
balance]])-1)),"")</f>
        <v>97025.991851225248</v>
      </c>
      <c r="E62" s="50">
        <f ca="1">IF(PaymentSchedule3[[#This Row],[Payment number]]&lt;&gt;"",ScheduledPayment,"")</f>
        <v>3320.2368053771816</v>
      </c>
      <c r="F6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2" s="50">
        <f ca="1">IF(PaymentSchedule3[[#This Row],[Payment number]]&lt;&gt;"",PaymentSchedule3[[#This Row],[Total
payment]]-PaymentSchedule3[[#This Row],[Interest]],"")</f>
        <v>2611.6868732836379</v>
      </c>
      <c r="I62" s="50">
        <f ca="1">IF(PaymentSchedule3[[#This Row],[Payment number]]&lt;&gt;"",PaymentSchedule3[[#This Row],[Beginning
balance]]*(InterestRate/PaymentsPerYear),"")</f>
        <v>808.5499320935437</v>
      </c>
      <c r="J62" s="50">
        <f ca="1">IF(PaymentSchedule3[[#This Row],[Payment number]]&lt;&gt;"",IF(PaymentSchedule3[[#This Row],[Scheduled payment]]+PaymentSchedule3[[#This Row],[Extra
payment]]&lt;=PaymentSchedule3[[#This Row],[Beginning
balance]],PaymentSchedule3[[#This Row],[Beginning
balance]]-PaymentSchedule3[[#This Row],[Principal]],0),"")</f>
        <v>94414.304977941603</v>
      </c>
      <c r="K62" s="50">
        <f ca="1">IF(PaymentSchedule3[[#This Row],[Payment number]]&lt;&gt;"",SUM(INDEX(PaymentSchedule3[Interest],1,1):PaymentSchedule3[[#This Row],[Interest]]),"")</f>
        <v>62005.90844142346</v>
      </c>
    </row>
    <row r="63" spans="2:11" s="47" customFormat="1" ht="24" customHeight="1" x14ac:dyDescent="0.45">
      <c r="B63" s="48">
        <f ca="1">IF(LoanIsGood,IF(ROW()-ROW(PaymentSchedule3[[#Headers],[Payment number]])&gt;ScheduledNumberOfPayments,"",ROW()-ROW(PaymentSchedule3[[#Headers],[Payment number]])),"")</f>
        <v>50</v>
      </c>
      <c r="C63" s="49">
        <f ca="1">IF(PaymentSchedule3[[#This Row],[Payment number]]&lt;&gt;"",EOMONTH(LoanStartDate,ROW(PaymentSchedule3[[#This Row],[Payment number]])-ROW(PaymentSchedule3[[#Headers],[Payment number]])-2)+DAY(LoanStartDate),"")</f>
        <v>47114</v>
      </c>
      <c r="D63" s="50">
        <f ca="1">IF(PaymentSchedule3[[#This Row],[Payment number]]&lt;&gt;"",IF(ROW()-ROW(PaymentSchedule3[[#Headers],[Beginning
balance]])=1,LoanAmount,INDEX(PaymentSchedule3[Ending
balance],ROW()-ROW(PaymentSchedule3[[#Headers],[Beginning
balance]])-1)),"")</f>
        <v>94414.304977941603</v>
      </c>
      <c r="E63" s="50">
        <f ca="1">IF(PaymentSchedule3[[#This Row],[Payment number]]&lt;&gt;"",ScheduledPayment,"")</f>
        <v>3320.2368053771816</v>
      </c>
      <c r="F6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3" s="50">
        <f ca="1">IF(PaymentSchedule3[[#This Row],[Payment number]]&lt;&gt;"",PaymentSchedule3[[#This Row],[Total
payment]]-PaymentSchedule3[[#This Row],[Interest]],"")</f>
        <v>2633.4509305610018</v>
      </c>
      <c r="I63" s="50">
        <f ca="1">IF(PaymentSchedule3[[#This Row],[Payment number]]&lt;&gt;"",PaymentSchedule3[[#This Row],[Beginning
balance]]*(InterestRate/PaymentsPerYear),"")</f>
        <v>786.78587481618001</v>
      </c>
      <c r="J63" s="50">
        <f ca="1">IF(PaymentSchedule3[[#This Row],[Payment number]]&lt;&gt;"",IF(PaymentSchedule3[[#This Row],[Scheduled payment]]+PaymentSchedule3[[#This Row],[Extra
payment]]&lt;=PaymentSchedule3[[#This Row],[Beginning
balance]],PaymentSchedule3[[#This Row],[Beginning
balance]]-PaymentSchedule3[[#This Row],[Principal]],0),"")</f>
        <v>91780.854047380606</v>
      </c>
      <c r="K63" s="50">
        <f ca="1">IF(PaymentSchedule3[[#This Row],[Payment number]]&lt;&gt;"",SUM(INDEX(PaymentSchedule3[Interest],1,1):PaymentSchedule3[[#This Row],[Interest]]),"")</f>
        <v>62792.694316239642</v>
      </c>
    </row>
    <row r="64" spans="2:11" s="47" customFormat="1" ht="24" customHeight="1" x14ac:dyDescent="0.45">
      <c r="B64" s="48">
        <f ca="1">IF(LoanIsGood,IF(ROW()-ROW(PaymentSchedule3[[#Headers],[Payment number]])&gt;ScheduledNumberOfPayments,"",ROW()-ROW(PaymentSchedule3[[#Headers],[Payment number]])),"")</f>
        <v>51</v>
      </c>
      <c r="C64" s="49">
        <f ca="1">IF(PaymentSchedule3[[#This Row],[Payment number]]&lt;&gt;"",EOMONTH(LoanStartDate,ROW(PaymentSchedule3[[#This Row],[Payment number]])-ROW(PaymentSchedule3[[#Headers],[Payment number]])-2)+DAY(LoanStartDate),"")</f>
        <v>47145</v>
      </c>
      <c r="D64" s="50">
        <f ca="1">IF(PaymentSchedule3[[#This Row],[Payment number]]&lt;&gt;"",IF(ROW()-ROW(PaymentSchedule3[[#Headers],[Beginning
balance]])=1,LoanAmount,INDEX(PaymentSchedule3[Ending
balance],ROW()-ROW(PaymentSchedule3[[#Headers],[Beginning
balance]])-1)),"")</f>
        <v>91780.854047380606</v>
      </c>
      <c r="E64" s="50">
        <f ca="1">IF(PaymentSchedule3[[#This Row],[Payment number]]&lt;&gt;"",ScheduledPayment,"")</f>
        <v>3320.2368053771816</v>
      </c>
      <c r="F6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4" s="50">
        <f ca="1">IF(PaymentSchedule3[[#This Row],[Payment number]]&lt;&gt;"",PaymentSchedule3[[#This Row],[Total
payment]]-PaymentSchedule3[[#This Row],[Interest]],"")</f>
        <v>2655.3963549823429</v>
      </c>
      <c r="I64" s="50">
        <f ca="1">IF(PaymentSchedule3[[#This Row],[Payment number]]&lt;&gt;"",PaymentSchedule3[[#This Row],[Beginning
balance]]*(InterestRate/PaymentsPerYear),"")</f>
        <v>764.8404503948384</v>
      </c>
      <c r="J64" s="50">
        <f ca="1">IF(PaymentSchedule3[[#This Row],[Payment number]]&lt;&gt;"",IF(PaymentSchedule3[[#This Row],[Scheduled payment]]+PaymentSchedule3[[#This Row],[Extra
payment]]&lt;=PaymentSchedule3[[#This Row],[Beginning
balance]],PaymentSchedule3[[#This Row],[Beginning
balance]]-PaymentSchedule3[[#This Row],[Principal]],0),"")</f>
        <v>89125.457692398268</v>
      </c>
      <c r="K64" s="50">
        <f ca="1">IF(PaymentSchedule3[[#This Row],[Payment number]]&lt;&gt;"",SUM(INDEX(PaymentSchedule3[Interest],1,1):PaymentSchedule3[[#This Row],[Interest]]),"")</f>
        <v>63557.534766634482</v>
      </c>
    </row>
    <row r="65" spans="2:11" s="47" customFormat="1" ht="24" customHeight="1" x14ac:dyDescent="0.45">
      <c r="B65" s="48">
        <f ca="1">IF(LoanIsGood,IF(ROW()-ROW(PaymentSchedule3[[#Headers],[Payment number]])&gt;ScheduledNumberOfPayments,"",ROW()-ROW(PaymentSchedule3[[#Headers],[Payment number]])),"")</f>
        <v>52</v>
      </c>
      <c r="C65" s="49">
        <f ca="1">IF(PaymentSchedule3[[#This Row],[Payment number]]&lt;&gt;"",EOMONTH(LoanStartDate,ROW(PaymentSchedule3[[#This Row],[Payment number]])-ROW(PaymentSchedule3[[#Headers],[Payment number]])-2)+DAY(LoanStartDate),"")</f>
        <v>47176</v>
      </c>
      <c r="D65" s="50">
        <f ca="1">IF(PaymentSchedule3[[#This Row],[Payment number]]&lt;&gt;"",IF(ROW()-ROW(PaymentSchedule3[[#Headers],[Beginning
balance]])=1,LoanAmount,INDEX(PaymentSchedule3[Ending
balance],ROW()-ROW(PaymentSchedule3[[#Headers],[Beginning
balance]])-1)),"")</f>
        <v>89125.457692398268</v>
      </c>
      <c r="E65" s="50">
        <f ca="1">IF(PaymentSchedule3[[#This Row],[Payment number]]&lt;&gt;"",ScheduledPayment,"")</f>
        <v>3320.2368053771816</v>
      </c>
      <c r="F6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5" s="50">
        <f ca="1">IF(PaymentSchedule3[[#This Row],[Payment number]]&lt;&gt;"",PaymentSchedule3[[#This Row],[Total
payment]]-PaymentSchedule3[[#This Row],[Interest]],"")</f>
        <v>2677.5246579405293</v>
      </c>
      <c r="I65" s="50">
        <f ca="1">IF(PaymentSchedule3[[#This Row],[Payment number]]&lt;&gt;"",PaymentSchedule3[[#This Row],[Beginning
balance]]*(InterestRate/PaymentsPerYear),"")</f>
        <v>742.71214743665223</v>
      </c>
      <c r="J65" s="50">
        <f ca="1">IF(PaymentSchedule3[[#This Row],[Payment number]]&lt;&gt;"",IF(PaymentSchedule3[[#This Row],[Scheduled payment]]+PaymentSchedule3[[#This Row],[Extra
payment]]&lt;=PaymentSchedule3[[#This Row],[Beginning
balance]],PaymentSchedule3[[#This Row],[Beginning
balance]]-PaymentSchedule3[[#This Row],[Principal]],0),"")</f>
        <v>86447.933034457732</v>
      </c>
      <c r="K65" s="50">
        <f ca="1">IF(PaymentSchedule3[[#This Row],[Payment number]]&lt;&gt;"",SUM(INDEX(PaymentSchedule3[Interest],1,1):PaymentSchedule3[[#This Row],[Interest]]),"")</f>
        <v>64300.246914071133</v>
      </c>
    </row>
    <row r="66" spans="2:11" s="47" customFormat="1" ht="24" customHeight="1" x14ac:dyDescent="0.45">
      <c r="B66" s="48">
        <f ca="1">IF(LoanIsGood,IF(ROW()-ROW(PaymentSchedule3[[#Headers],[Payment number]])&gt;ScheduledNumberOfPayments,"",ROW()-ROW(PaymentSchedule3[[#Headers],[Payment number]])),"")</f>
        <v>53</v>
      </c>
      <c r="C66" s="49">
        <f ca="1">IF(PaymentSchedule3[[#This Row],[Payment number]]&lt;&gt;"",EOMONTH(LoanStartDate,ROW(PaymentSchedule3[[#This Row],[Payment number]])-ROW(PaymentSchedule3[[#Headers],[Payment number]])-2)+DAY(LoanStartDate),"")</f>
        <v>47204</v>
      </c>
      <c r="D66" s="50">
        <f ca="1">IF(PaymentSchedule3[[#This Row],[Payment number]]&lt;&gt;"",IF(ROW()-ROW(PaymentSchedule3[[#Headers],[Beginning
balance]])=1,LoanAmount,INDEX(PaymentSchedule3[Ending
balance],ROW()-ROW(PaymentSchedule3[[#Headers],[Beginning
balance]])-1)),"")</f>
        <v>86447.933034457732</v>
      </c>
      <c r="E66" s="50">
        <f ca="1">IF(PaymentSchedule3[[#This Row],[Payment number]]&lt;&gt;"",ScheduledPayment,"")</f>
        <v>3320.2368053771816</v>
      </c>
      <c r="F6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6" s="50">
        <f ca="1">IF(PaymentSchedule3[[#This Row],[Payment number]]&lt;&gt;"",PaymentSchedule3[[#This Row],[Total
payment]]-PaymentSchedule3[[#This Row],[Interest]],"")</f>
        <v>2699.8373634233672</v>
      </c>
      <c r="I66" s="50">
        <f ca="1">IF(PaymentSchedule3[[#This Row],[Payment number]]&lt;&gt;"",PaymentSchedule3[[#This Row],[Beginning
balance]]*(InterestRate/PaymentsPerYear),"")</f>
        <v>720.3994419538144</v>
      </c>
      <c r="J66" s="50">
        <f ca="1">IF(PaymentSchedule3[[#This Row],[Payment number]]&lt;&gt;"",IF(PaymentSchedule3[[#This Row],[Scheduled payment]]+PaymentSchedule3[[#This Row],[Extra
payment]]&lt;=PaymentSchedule3[[#This Row],[Beginning
balance]],PaymentSchedule3[[#This Row],[Beginning
balance]]-PaymentSchedule3[[#This Row],[Principal]],0),"")</f>
        <v>83748.09567103436</v>
      </c>
      <c r="K66" s="50">
        <f ca="1">IF(PaymentSchedule3[[#This Row],[Payment number]]&lt;&gt;"",SUM(INDEX(PaymentSchedule3[Interest],1,1):PaymentSchedule3[[#This Row],[Interest]]),"")</f>
        <v>65020.646356024947</v>
      </c>
    </row>
    <row r="67" spans="2:11" s="47" customFormat="1" ht="24" customHeight="1" x14ac:dyDescent="0.45">
      <c r="B67" s="48">
        <f ca="1">IF(LoanIsGood,IF(ROW()-ROW(PaymentSchedule3[[#Headers],[Payment number]])&gt;ScheduledNumberOfPayments,"",ROW()-ROW(PaymentSchedule3[[#Headers],[Payment number]])),"")</f>
        <v>54</v>
      </c>
      <c r="C67" s="49">
        <f ca="1">IF(PaymentSchedule3[[#This Row],[Payment number]]&lt;&gt;"",EOMONTH(LoanStartDate,ROW(PaymentSchedule3[[#This Row],[Payment number]])-ROW(PaymentSchedule3[[#Headers],[Payment number]])-2)+DAY(LoanStartDate),"")</f>
        <v>47235</v>
      </c>
      <c r="D67" s="50">
        <f ca="1">IF(PaymentSchedule3[[#This Row],[Payment number]]&lt;&gt;"",IF(ROW()-ROW(PaymentSchedule3[[#Headers],[Beginning
balance]])=1,LoanAmount,INDEX(PaymentSchedule3[Ending
balance],ROW()-ROW(PaymentSchedule3[[#Headers],[Beginning
balance]])-1)),"")</f>
        <v>83748.09567103436</v>
      </c>
      <c r="E67" s="50">
        <f ca="1">IF(PaymentSchedule3[[#This Row],[Payment number]]&lt;&gt;"",ScheduledPayment,"")</f>
        <v>3320.2368053771816</v>
      </c>
      <c r="F6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7" s="50">
        <f ca="1">IF(PaymentSchedule3[[#This Row],[Payment number]]&lt;&gt;"",PaymentSchedule3[[#This Row],[Total
payment]]-PaymentSchedule3[[#This Row],[Interest]],"")</f>
        <v>2722.3360081185619</v>
      </c>
      <c r="I67" s="50">
        <f ca="1">IF(PaymentSchedule3[[#This Row],[Payment number]]&lt;&gt;"",PaymentSchedule3[[#This Row],[Beginning
balance]]*(InterestRate/PaymentsPerYear),"")</f>
        <v>697.9007972586196</v>
      </c>
      <c r="J67" s="50">
        <f ca="1">IF(PaymentSchedule3[[#This Row],[Payment number]]&lt;&gt;"",IF(PaymentSchedule3[[#This Row],[Scheduled payment]]+PaymentSchedule3[[#This Row],[Extra
payment]]&lt;=PaymentSchedule3[[#This Row],[Beginning
balance]],PaymentSchedule3[[#This Row],[Beginning
balance]]-PaymentSchedule3[[#This Row],[Principal]],0),"")</f>
        <v>81025.759662915792</v>
      </c>
      <c r="K67" s="50">
        <f ca="1">IF(PaymentSchedule3[[#This Row],[Payment number]]&lt;&gt;"",SUM(INDEX(PaymentSchedule3[Interest],1,1):PaymentSchedule3[[#This Row],[Interest]]),"")</f>
        <v>65718.547153283565</v>
      </c>
    </row>
    <row r="68" spans="2:11" s="47" customFormat="1" ht="24" customHeight="1" x14ac:dyDescent="0.45">
      <c r="B68" s="48">
        <f ca="1">IF(LoanIsGood,IF(ROW()-ROW(PaymentSchedule3[[#Headers],[Payment number]])&gt;ScheduledNumberOfPayments,"",ROW()-ROW(PaymentSchedule3[[#Headers],[Payment number]])),"")</f>
        <v>55</v>
      </c>
      <c r="C68" s="49">
        <f ca="1">IF(PaymentSchedule3[[#This Row],[Payment number]]&lt;&gt;"",EOMONTH(LoanStartDate,ROW(PaymentSchedule3[[#This Row],[Payment number]])-ROW(PaymentSchedule3[[#Headers],[Payment number]])-2)+DAY(LoanStartDate),"")</f>
        <v>47265</v>
      </c>
      <c r="D68" s="50">
        <f ca="1">IF(PaymentSchedule3[[#This Row],[Payment number]]&lt;&gt;"",IF(ROW()-ROW(PaymentSchedule3[[#Headers],[Beginning
balance]])=1,LoanAmount,INDEX(PaymentSchedule3[Ending
balance],ROW()-ROW(PaymentSchedule3[[#Headers],[Beginning
balance]])-1)),"")</f>
        <v>81025.759662915792</v>
      </c>
      <c r="E68" s="50">
        <f ca="1">IF(PaymentSchedule3[[#This Row],[Payment number]]&lt;&gt;"",ScheduledPayment,"")</f>
        <v>3320.2368053771816</v>
      </c>
      <c r="F68"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8"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8" s="50">
        <f ca="1">IF(PaymentSchedule3[[#This Row],[Payment number]]&lt;&gt;"",PaymentSchedule3[[#This Row],[Total
payment]]-PaymentSchedule3[[#This Row],[Interest]],"")</f>
        <v>2745.0221415195501</v>
      </c>
      <c r="I68" s="50">
        <f ca="1">IF(PaymentSchedule3[[#This Row],[Payment number]]&lt;&gt;"",PaymentSchedule3[[#This Row],[Beginning
balance]]*(InterestRate/PaymentsPerYear),"")</f>
        <v>675.21466385763165</v>
      </c>
      <c r="J68" s="50">
        <f ca="1">IF(PaymentSchedule3[[#This Row],[Payment number]]&lt;&gt;"",IF(PaymentSchedule3[[#This Row],[Scheduled payment]]+PaymentSchedule3[[#This Row],[Extra
payment]]&lt;=PaymentSchedule3[[#This Row],[Beginning
balance]],PaymentSchedule3[[#This Row],[Beginning
balance]]-PaymentSchedule3[[#This Row],[Principal]],0),"")</f>
        <v>78280.737521396237</v>
      </c>
      <c r="K68" s="50">
        <f ca="1">IF(PaymentSchedule3[[#This Row],[Payment number]]&lt;&gt;"",SUM(INDEX(PaymentSchedule3[Interest],1,1):PaymentSchedule3[[#This Row],[Interest]]),"")</f>
        <v>66393.761817141203</v>
      </c>
    </row>
    <row r="69" spans="2:11" s="47" customFormat="1" ht="24" customHeight="1" x14ac:dyDescent="0.45">
      <c r="B69" s="48">
        <f ca="1">IF(LoanIsGood,IF(ROW()-ROW(PaymentSchedule3[[#Headers],[Payment number]])&gt;ScheduledNumberOfPayments,"",ROW()-ROW(PaymentSchedule3[[#Headers],[Payment number]])),"")</f>
        <v>56</v>
      </c>
      <c r="C69" s="49">
        <f ca="1">IF(PaymentSchedule3[[#This Row],[Payment number]]&lt;&gt;"",EOMONTH(LoanStartDate,ROW(PaymentSchedule3[[#This Row],[Payment number]])-ROW(PaymentSchedule3[[#Headers],[Payment number]])-2)+DAY(LoanStartDate),"")</f>
        <v>47296</v>
      </c>
      <c r="D69" s="50">
        <f ca="1">IF(PaymentSchedule3[[#This Row],[Payment number]]&lt;&gt;"",IF(ROW()-ROW(PaymentSchedule3[[#Headers],[Beginning
balance]])=1,LoanAmount,INDEX(PaymentSchedule3[Ending
balance],ROW()-ROW(PaymentSchedule3[[#Headers],[Beginning
balance]])-1)),"")</f>
        <v>78280.737521396237</v>
      </c>
      <c r="E69" s="50">
        <f ca="1">IF(PaymentSchedule3[[#This Row],[Payment number]]&lt;&gt;"",ScheduledPayment,"")</f>
        <v>3320.2368053771816</v>
      </c>
      <c r="F69"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69"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69" s="50">
        <f ca="1">IF(PaymentSchedule3[[#This Row],[Payment number]]&lt;&gt;"",PaymentSchedule3[[#This Row],[Total
payment]]-PaymentSchedule3[[#This Row],[Interest]],"")</f>
        <v>2767.8973260322127</v>
      </c>
      <c r="I69" s="50">
        <f ca="1">IF(PaymentSchedule3[[#This Row],[Payment number]]&lt;&gt;"",PaymentSchedule3[[#This Row],[Beginning
balance]]*(InterestRate/PaymentsPerYear),"")</f>
        <v>652.33947934496859</v>
      </c>
      <c r="J69" s="50">
        <f ca="1">IF(PaymentSchedule3[[#This Row],[Payment number]]&lt;&gt;"",IF(PaymentSchedule3[[#This Row],[Scheduled payment]]+PaymentSchedule3[[#This Row],[Extra
payment]]&lt;=PaymentSchedule3[[#This Row],[Beginning
balance]],PaymentSchedule3[[#This Row],[Beginning
balance]]-PaymentSchedule3[[#This Row],[Principal]],0),"")</f>
        <v>75512.840195364028</v>
      </c>
      <c r="K69" s="50">
        <f ca="1">IF(PaymentSchedule3[[#This Row],[Payment number]]&lt;&gt;"",SUM(INDEX(PaymentSchedule3[Interest],1,1):PaymentSchedule3[[#This Row],[Interest]]),"")</f>
        <v>67046.101296486173</v>
      </c>
    </row>
    <row r="70" spans="2:11" s="47" customFormat="1" ht="24" customHeight="1" x14ac:dyDescent="0.45">
      <c r="B70" s="48">
        <f ca="1">IF(LoanIsGood,IF(ROW()-ROW(PaymentSchedule3[[#Headers],[Payment number]])&gt;ScheduledNumberOfPayments,"",ROW()-ROW(PaymentSchedule3[[#Headers],[Payment number]])),"")</f>
        <v>57</v>
      </c>
      <c r="C70" s="49">
        <f ca="1">IF(PaymentSchedule3[[#This Row],[Payment number]]&lt;&gt;"",EOMONTH(LoanStartDate,ROW(PaymentSchedule3[[#This Row],[Payment number]])-ROW(PaymentSchedule3[[#Headers],[Payment number]])-2)+DAY(LoanStartDate),"")</f>
        <v>47326</v>
      </c>
      <c r="D70" s="50">
        <f ca="1">IF(PaymentSchedule3[[#This Row],[Payment number]]&lt;&gt;"",IF(ROW()-ROW(PaymentSchedule3[[#Headers],[Beginning
balance]])=1,LoanAmount,INDEX(PaymentSchedule3[Ending
balance],ROW()-ROW(PaymentSchedule3[[#Headers],[Beginning
balance]])-1)),"")</f>
        <v>75512.840195364028</v>
      </c>
      <c r="E70" s="50">
        <f ca="1">IF(PaymentSchedule3[[#This Row],[Payment number]]&lt;&gt;"",ScheduledPayment,"")</f>
        <v>3320.2368053771816</v>
      </c>
      <c r="F70"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0"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0" s="50">
        <f ca="1">IF(PaymentSchedule3[[#This Row],[Payment number]]&lt;&gt;"",PaymentSchedule3[[#This Row],[Total
payment]]-PaymentSchedule3[[#This Row],[Interest]],"")</f>
        <v>2790.9631370824814</v>
      </c>
      <c r="I70" s="50">
        <f ca="1">IF(PaymentSchedule3[[#This Row],[Payment number]]&lt;&gt;"",PaymentSchedule3[[#This Row],[Beginning
balance]]*(InterestRate/PaymentsPerYear),"")</f>
        <v>629.2736682947002</v>
      </c>
      <c r="J70" s="50">
        <f ca="1">IF(PaymentSchedule3[[#This Row],[Payment number]]&lt;&gt;"",IF(PaymentSchedule3[[#This Row],[Scheduled payment]]+PaymentSchedule3[[#This Row],[Extra
payment]]&lt;=PaymentSchedule3[[#This Row],[Beginning
balance]],PaymentSchedule3[[#This Row],[Beginning
balance]]-PaymentSchedule3[[#This Row],[Principal]],0),"")</f>
        <v>72721.877058281549</v>
      </c>
      <c r="K70" s="50">
        <f ca="1">IF(PaymentSchedule3[[#This Row],[Payment number]]&lt;&gt;"",SUM(INDEX(PaymentSchedule3[Interest],1,1):PaymentSchedule3[[#This Row],[Interest]]),"")</f>
        <v>67675.374964780873</v>
      </c>
    </row>
    <row r="71" spans="2:11" s="47" customFormat="1" ht="24" customHeight="1" x14ac:dyDescent="0.45">
      <c r="B71" s="48">
        <f ca="1">IF(LoanIsGood,IF(ROW()-ROW(PaymentSchedule3[[#Headers],[Payment number]])&gt;ScheduledNumberOfPayments,"",ROW()-ROW(PaymentSchedule3[[#Headers],[Payment number]])),"")</f>
        <v>58</v>
      </c>
      <c r="C71" s="49">
        <f ca="1">IF(PaymentSchedule3[[#This Row],[Payment number]]&lt;&gt;"",EOMONTH(LoanStartDate,ROW(PaymentSchedule3[[#This Row],[Payment number]])-ROW(PaymentSchedule3[[#Headers],[Payment number]])-2)+DAY(LoanStartDate),"")</f>
        <v>47357</v>
      </c>
      <c r="D71" s="50">
        <f ca="1">IF(PaymentSchedule3[[#This Row],[Payment number]]&lt;&gt;"",IF(ROW()-ROW(PaymentSchedule3[[#Headers],[Beginning
balance]])=1,LoanAmount,INDEX(PaymentSchedule3[Ending
balance],ROW()-ROW(PaymentSchedule3[[#Headers],[Beginning
balance]])-1)),"")</f>
        <v>72721.877058281549</v>
      </c>
      <c r="E71" s="50">
        <f ca="1">IF(PaymentSchedule3[[#This Row],[Payment number]]&lt;&gt;"",ScheduledPayment,"")</f>
        <v>3320.2368053771816</v>
      </c>
      <c r="F71"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1"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1" s="50">
        <f ca="1">IF(PaymentSchedule3[[#This Row],[Payment number]]&lt;&gt;"",PaymentSchedule3[[#This Row],[Total
payment]]-PaymentSchedule3[[#This Row],[Interest]],"")</f>
        <v>2814.2211632248354</v>
      </c>
      <c r="I71" s="50">
        <f ca="1">IF(PaymentSchedule3[[#This Row],[Payment number]]&lt;&gt;"",PaymentSchedule3[[#This Row],[Beginning
balance]]*(InterestRate/PaymentsPerYear),"")</f>
        <v>606.01564215234623</v>
      </c>
      <c r="J71" s="50">
        <f ca="1">IF(PaymentSchedule3[[#This Row],[Payment number]]&lt;&gt;"",IF(PaymentSchedule3[[#This Row],[Scheduled payment]]+PaymentSchedule3[[#This Row],[Extra
payment]]&lt;=PaymentSchedule3[[#This Row],[Beginning
balance]],PaymentSchedule3[[#This Row],[Beginning
balance]]-PaymentSchedule3[[#This Row],[Principal]],0),"")</f>
        <v>69907.655895056712</v>
      </c>
      <c r="K71" s="50">
        <f ca="1">IF(PaymentSchedule3[[#This Row],[Payment number]]&lt;&gt;"",SUM(INDEX(PaymentSchedule3[Interest],1,1):PaymentSchedule3[[#This Row],[Interest]]),"")</f>
        <v>68281.390606933215</v>
      </c>
    </row>
    <row r="72" spans="2:11" s="47" customFormat="1" ht="24" customHeight="1" x14ac:dyDescent="0.45">
      <c r="B72" s="48">
        <f ca="1">IF(LoanIsGood,IF(ROW()-ROW(PaymentSchedule3[[#Headers],[Payment number]])&gt;ScheduledNumberOfPayments,"",ROW()-ROW(PaymentSchedule3[[#Headers],[Payment number]])),"")</f>
        <v>59</v>
      </c>
      <c r="C72" s="49">
        <f ca="1">IF(PaymentSchedule3[[#This Row],[Payment number]]&lt;&gt;"",EOMONTH(LoanStartDate,ROW(PaymentSchedule3[[#This Row],[Payment number]])-ROW(PaymentSchedule3[[#Headers],[Payment number]])-2)+DAY(LoanStartDate),"")</f>
        <v>47388</v>
      </c>
      <c r="D72" s="50">
        <f ca="1">IF(PaymentSchedule3[[#This Row],[Payment number]]&lt;&gt;"",IF(ROW()-ROW(PaymentSchedule3[[#Headers],[Beginning
balance]])=1,LoanAmount,INDEX(PaymentSchedule3[Ending
balance],ROW()-ROW(PaymentSchedule3[[#Headers],[Beginning
balance]])-1)),"")</f>
        <v>69907.655895056712</v>
      </c>
      <c r="E72" s="50">
        <f ca="1">IF(PaymentSchedule3[[#This Row],[Payment number]]&lt;&gt;"",ScheduledPayment,"")</f>
        <v>3320.2368053771816</v>
      </c>
      <c r="F7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2" s="50">
        <f ca="1">IF(PaymentSchedule3[[#This Row],[Payment number]]&lt;&gt;"",PaymentSchedule3[[#This Row],[Total
payment]]-PaymentSchedule3[[#This Row],[Interest]],"")</f>
        <v>2837.673006251709</v>
      </c>
      <c r="I72" s="50">
        <f ca="1">IF(PaymentSchedule3[[#This Row],[Payment number]]&lt;&gt;"",PaymentSchedule3[[#This Row],[Beginning
balance]]*(InterestRate/PaymentsPerYear),"")</f>
        <v>582.56379912547254</v>
      </c>
      <c r="J72" s="50">
        <f ca="1">IF(PaymentSchedule3[[#This Row],[Payment number]]&lt;&gt;"",IF(PaymentSchedule3[[#This Row],[Scheduled payment]]+PaymentSchedule3[[#This Row],[Extra
payment]]&lt;=PaymentSchedule3[[#This Row],[Beginning
balance]],PaymentSchedule3[[#This Row],[Beginning
balance]]-PaymentSchedule3[[#This Row],[Principal]],0),"")</f>
        <v>67069.982888805011</v>
      </c>
      <c r="K72" s="50">
        <f ca="1">IF(PaymentSchedule3[[#This Row],[Payment number]]&lt;&gt;"",SUM(INDEX(PaymentSchedule3[Interest],1,1):PaymentSchedule3[[#This Row],[Interest]]),"")</f>
        <v>68863.954406058692</v>
      </c>
    </row>
    <row r="73" spans="2:11" s="47" customFormat="1" ht="24" customHeight="1" x14ac:dyDescent="0.45">
      <c r="B73" s="48">
        <f ca="1">IF(LoanIsGood,IF(ROW()-ROW(PaymentSchedule3[[#Headers],[Payment number]])&gt;ScheduledNumberOfPayments,"",ROW()-ROW(PaymentSchedule3[[#Headers],[Payment number]])),"")</f>
        <v>60</v>
      </c>
      <c r="C73" s="49">
        <f ca="1">IF(PaymentSchedule3[[#This Row],[Payment number]]&lt;&gt;"",EOMONTH(LoanStartDate,ROW(PaymentSchedule3[[#This Row],[Payment number]])-ROW(PaymentSchedule3[[#Headers],[Payment number]])-2)+DAY(LoanStartDate),"")</f>
        <v>47418</v>
      </c>
      <c r="D73" s="50">
        <f ca="1">IF(PaymentSchedule3[[#This Row],[Payment number]]&lt;&gt;"",IF(ROW()-ROW(PaymentSchedule3[[#Headers],[Beginning
balance]])=1,LoanAmount,INDEX(PaymentSchedule3[Ending
balance],ROW()-ROW(PaymentSchedule3[[#Headers],[Beginning
balance]])-1)),"")</f>
        <v>67069.982888805011</v>
      </c>
      <c r="E73" s="50">
        <f ca="1">IF(PaymentSchedule3[[#This Row],[Payment number]]&lt;&gt;"",ScheduledPayment,"")</f>
        <v>3320.2368053771816</v>
      </c>
      <c r="F7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3" s="50">
        <f ca="1">IF(PaymentSchedule3[[#This Row],[Payment number]]&lt;&gt;"",PaymentSchedule3[[#This Row],[Total
payment]]-PaymentSchedule3[[#This Row],[Interest]],"")</f>
        <v>2861.3202813038065</v>
      </c>
      <c r="I73" s="50">
        <f ca="1">IF(PaymentSchedule3[[#This Row],[Payment number]]&lt;&gt;"",PaymentSchedule3[[#This Row],[Beginning
balance]]*(InterestRate/PaymentsPerYear),"")</f>
        <v>558.91652407337506</v>
      </c>
      <c r="J73" s="50">
        <f ca="1">IF(PaymentSchedule3[[#This Row],[Payment number]]&lt;&gt;"",IF(PaymentSchedule3[[#This Row],[Scheduled payment]]+PaymentSchedule3[[#This Row],[Extra
payment]]&lt;=PaymentSchedule3[[#This Row],[Beginning
balance]],PaymentSchedule3[[#This Row],[Beginning
balance]]-PaymentSchedule3[[#This Row],[Principal]],0),"")</f>
        <v>64208.662607501203</v>
      </c>
      <c r="K73" s="50">
        <f ca="1">IF(PaymentSchedule3[[#This Row],[Payment number]]&lt;&gt;"",SUM(INDEX(PaymentSchedule3[Interest],1,1):PaymentSchedule3[[#This Row],[Interest]]),"")</f>
        <v>69422.870930132063</v>
      </c>
    </row>
    <row r="74" spans="2:11" s="47" customFormat="1" ht="24" customHeight="1" x14ac:dyDescent="0.45">
      <c r="B74" s="48">
        <f ca="1">IF(LoanIsGood,IF(ROW()-ROW(PaymentSchedule3[[#Headers],[Payment number]])&gt;ScheduledNumberOfPayments,"",ROW()-ROW(PaymentSchedule3[[#Headers],[Payment number]])),"")</f>
        <v>61</v>
      </c>
      <c r="C74" s="49">
        <f ca="1">IF(PaymentSchedule3[[#This Row],[Payment number]]&lt;&gt;"",EOMONTH(LoanStartDate,ROW(PaymentSchedule3[[#This Row],[Payment number]])-ROW(PaymentSchedule3[[#Headers],[Payment number]])-2)+DAY(LoanStartDate),"")</f>
        <v>47449</v>
      </c>
      <c r="D74" s="50">
        <f ca="1">IF(PaymentSchedule3[[#This Row],[Payment number]]&lt;&gt;"",IF(ROW()-ROW(PaymentSchedule3[[#Headers],[Beginning
balance]])=1,LoanAmount,INDEX(PaymentSchedule3[Ending
balance],ROW()-ROW(PaymentSchedule3[[#Headers],[Beginning
balance]])-1)),"")</f>
        <v>64208.662607501203</v>
      </c>
      <c r="E74" s="50">
        <f ca="1">IF(PaymentSchedule3[[#This Row],[Payment number]]&lt;&gt;"",ScheduledPayment,"")</f>
        <v>3320.2368053771816</v>
      </c>
      <c r="F7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4" s="50">
        <f ca="1">IF(PaymentSchedule3[[#This Row],[Payment number]]&lt;&gt;"",PaymentSchedule3[[#This Row],[Total
payment]]-PaymentSchedule3[[#This Row],[Interest]],"")</f>
        <v>2885.1646169813384</v>
      </c>
      <c r="I74" s="50">
        <f ca="1">IF(PaymentSchedule3[[#This Row],[Payment number]]&lt;&gt;"",PaymentSchedule3[[#This Row],[Beginning
balance]]*(InterestRate/PaymentsPerYear),"")</f>
        <v>535.07218839584334</v>
      </c>
      <c r="J74" s="50">
        <f ca="1">IF(PaymentSchedule3[[#This Row],[Payment number]]&lt;&gt;"",IF(PaymentSchedule3[[#This Row],[Scheduled payment]]+PaymentSchedule3[[#This Row],[Extra
payment]]&lt;=PaymentSchedule3[[#This Row],[Beginning
balance]],PaymentSchedule3[[#This Row],[Beginning
balance]]-PaymentSchedule3[[#This Row],[Principal]],0),"")</f>
        <v>61323.497990519863</v>
      </c>
      <c r="K74" s="50">
        <f ca="1">IF(PaymentSchedule3[[#This Row],[Payment number]]&lt;&gt;"",SUM(INDEX(PaymentSchedule3[Interest],1,1):PaymentSchedule3[[#This Row],[Interest]]),"")</f>
        <v>69957.94311852791</v>
      </c>
    </row>
    <row r="75" spans="2:11" s="47" customFormat="1" ht="24" customHeight="1" x14ac:dyDescent="0.45">
      <c r="B75" s="48">
        <f ca="1">IF(LoanIsGood,IF(ROW()-ROW(PaymentSchedule3[[#Headers],[Payment number]])&gt;ScheduledNumberOfPayments,"",ROW()-ROW(PaymentSchedule3[[#Headers],[Payment number]])),"")</f>
        <v>62</v>
      </c>
      <c r="C75" s="49">
        <f ca="1">IF(PaymentSchedule3[[#This Row],[Payment number]]&lt;&gt;"",EOMONTH(LoanStartDate,ROW(PaymentSchedule3[[#This Row],[Payment number]])-ROW(PaymentSchedule3[[#Headers],[Payment number]])-2)+DAY(LoanStartDate),"")</f>
        <v>47479</v>
      </c>
      <c r="D75" s="50">
        <f ca="1">IF(PaymentSchedule3[[#This Row],[Payment number]]&lt;&gt;"",IF(ROW()-ROW(PaymentSchedule3[[#Headers],[Beginning
balance]])=1,LoanAmount,INDEX(PaymentSchedule3[Ending
balance],ROW()-ROW(PaymentSchedule3[[#Headers],[Beginning
balance]])-1)),"")</f>
        <v>61323.497990519863</v>
      </c>
      <c r="E75" s="50">
        <f ca="1">IF(PaymentSchedule3[[#This Row],[Payment number]]&lt;&gt;"",ScheduledPayment,"")</f>
        <v>3320.2368053771816</v>
      </c>
      <c r="F7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5" s="50">
        <f ca="1">IF(PaymentSchedule3[[#This Row],[Payment number]]&lt;&gt;"",PaymentSchedule3[[#This Row],[Total
payment]]-PaymentSchedule3[[#This Row],[Interest]],"")</f>
        <v>2909.2076554561827</v>
      </c>
      <c r="I75" s="50">
        <f ca="1">IF(PaymentSchedule3[[#This Row],[Payment number]]&lt;&gt;"",PaymentSchedule3[[#This Row],[Beginning
balance]]*(InterestRate/PaymentsPerYear),"")</f>
        <v>511.02914992099886</v>
      </c>
      <c r="J75" s="50">
        <f ca="1">IF(PaymentSchedule3[[#This Row],[Payment number]]&lt;&gt;"",IF(PaymentSchedule3[[#This Row],[Scheduled payment]]+PaymentSchedule3[[#This Row],[Extra
payment]]&lt;=PaymentSchedule3[[#This Row],[Beginning
balance]],PaymentSchedule3[[#This Row],[Beginning
balance]]-PaymentSchedule3[[#This Row],[Principal]],0),"")</f>
        <v>58414.290335063677</v>
      </c>
      <c r="K75" s="50">
        <f ca="1">IF(PaymentSchedule3[[#This Row],[Payment number]]&lt;&gt;"",SUM(INDEX(PaymentSchedule3[Interest],1,1):PaymentSchedule3[[#This Row],[Interest]]),"")</f>
        <v>70468.97226844891</v>
      </c>
    </row>
    <row r="76" spans="2:11" s="47" customFormat="1" ht="24" customHeight="1" x14ac:dyDescent="0.45">
      <c r="B76" s="48">
        <f ca="1">IF(LoanIsGood,IF(ROW()-ROW(PaymentSchedule3[[#Headers],[Payment number]])&gt;ScheduledNumberOfPayments,"",ROW()-ROW(PaymentSchedule3[[#Headers],[Payment number]])),"")</f>
        <v>63</v>
      </c>
      <c r="C76" s="49">
        <f ca="1">IF(PaymentSchedule3[[#This Row],[Payment number]]&lt;&gt;"",EOMONTH(LoanStartDate,ROW(PaymentSchedule3[[#This Row],[Payment number]])-ROW(PaymentSchedule3[[#Headers],[Payment number]])-2)+DAY(LoanStartDate),"")</f>
        <v>47510</v>
      </c>
      <c r="D76" s="50">
        <f ca="1">IF(PaymentSchedule3[[#This Row],[Payment number]]&lt;&gt;"",IF(ROW()-ROW(PaymentSchedule3[[#Headers],[Beginning
balance]])=1,LoanAmount,INDEX(PaymentSchedule3[Ending
balance],ROW()-ROW(PaymentSchedule3[[#Headers],[Beginning
balance]])-1)),"")</f>
        <v>58414.290335063677</v>
      </c>
      <c r="E76" s="50">
        <f ca="1">IF(PaymentSchedule3[[#This Row],[Payment number]]&lt;&gt;"",ScheduledPayment,"")</f>
        <v>3320.2368053771816</v>
      </c>
      <c r="F7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6" s="50">
        <f ca="1">IF(PaymentSchedule3[[#This Row],[Payment number]]&lt;&gt;"",PaymentSchedule3[[#This Row],[Total
payment]]-PaymentSchedule3[[#This Row],[Interest]],"")</f>
        <v>2933.4510525849842</v>
      </c>
      <c r="I76" s="50">
        <f ca="1">IF(PaymentSchedule3[[#This Row],[Payment number]]&lt;&gt;"",PaymentSchedule3[[#This Row],[Beginning
balance]]*(InterestRate/PaymentsPerYear),"")</f>
        <v>486.78575279219729</v>
      </c>
      <c r="J76" s="50">
        <f ca="1">IF(PaymentSchedule3[[#This Row],[Payment number]]&lt;&gt;"",IF(PaymentSchedule3[[#This Row],[Scheduled payment]]+PaymentSchedule3[[#This Row],[Extra
payment]]&lt;=PaymentSchedule3[[#This Row],[Beginning
balance]],PaymentSchedule3[[#This Row],[Beginning
balance]]-PaymentSchedule3[[#This Row],[Principal]],0),"")</f>
        <v>55480.839282478693</v>
      </c>
      <c r="K76" s="50">
        <f ca="1">IF(PaymentSchedule3[[#This Row],[Payment number]]&lt;&gt;"",SUM(INDEX(PaymentSchedule3[Interest],1,1):PaymentSchedule3[[#This Row],[Interest]]),"")</f>
        <v>70955.758021241112</v>
      </c>
    </row>
    <row r="77" spans="2:11" s="47" customFormat="1" ht="24" customHeight="1" x14ac:dyDescent="0.45">
      <c r="B77" s="48">
        <f ca="1">IF(LoanIsGood,IF(ROW()-ROW(PaymentSchedule3[[#Headers],[Payment number]])&gt;ScheduledNumberOfPayments,"",ROW()-ROW(PaymentSchedule3[[#Headers],[Payment number]])),"")</f>
        <v>64</v>
      </c>
      <c r="C77" s="49">
        <f ca="1">IF(PaymentSchedule3[[#This Row],[Payment number]]&lt;&gt;"",EOMONTH(LoanStartDate,ROW(PaymentSchedule3[[#This Row],[Payment number]])-ROW(PaymentSchedule3[[#Headers],[Payment number]])-2)+DAY(LoanStartDate),"")</f>
        <v>47541</v>
      </c>
      <c r="D77" s="50">
        <f ca="1">IF(PaymentSchedule3[[#This Row],[Payment number]]&lt;&gt;"",IF(ROW()-ROW(PaymentSchedule3[[#Headers],[Beginning
balance]])=1,LoanAmount,INDEX(PaymentSchedule3[Ending
balance],ROW()-ROW(PaymentSchedule3[[#Headers],[Beginning
balance]])-1)),"")</f>
        <v>55480.839282478693</v>
      </c>
      <c r="E77" s="50">
        <f ca="1">IF(PaymentSchedule3[[#This Row],[Payment number]]&lt;&gt;"",ScheduledPayment,"")</f>
        <v>3320.2368053771816</v>
      </c>
      <c r="F7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7" s="50">
        <f ca="1">IF(PaymentSchedule3[[#This Row],[Payment number]]&lt;&gt;"",PaymentSchedule3[[#This Row],[Total
payment]]-PaymentSchedule3[[#This Row],[Interest]],"")</f>
        <v>2957.8964780231927</v>
      </c>
      <c r="I77" s="50">
        <f ca="1">IF(PaymentSchedule3[[#This Row],[Payment number]]&lt;&gt;"",PaymentSchedule3[[#This Row],[Beginning
balance]]*(InterestRate/PaymentsPerYear),"")</f>
        <v>462.3403273539891</v>
      </c>
      <c r="J77" s="50">
        <f ca="1">IF(PaymentSchedule3[[#This Row],[Payment number]]&lt;&gt;"",IF(PaymentSchedule3[[#This Row],[Scheduled payment]]+PaymentSchedule3[[#This Row],[Extra
payment]]&lt;=PaymentSchedule3[[#This Row],[Beginning
balance]],PaymentSchedule3[[#This Row],[Beginning
balance]]-PaymentSchedule3[[#This Row],[Principal]],0),"")</f>
        <v>52522.942804455502</v>
      </c>
      <c r="K77" s="50">
        <f ca="1">IF(PaymentSchedule3[[#This Row],[Payment number]]&lt;&gt;"",SUM(INDEX(PaymentSchedule3[Interest],1,1):PaymentSchedule3[[#This Row],[Interest]]),"")</f>
        <v>71418.0983485951</v>
      </c>
    </row>
    <row r="78" spans="2:11" s="47" customFormat="1" ht="24" customHeight="1" x14ac:dyDescent="0.45">
      <c r="B78" s="48">
        <f ca="1">IF(LoanIsGood,IF(ROW()-ROW(PaymentSchedule3[[#Headers],[Payment number]])&gt;ScheduledNumberOfPayments,"",ROW()-ROW(PaymentSchedule3[[#Headers],[Payment number]])),"")</f>
        <v>65</v>
      </c>
      <c r="C78" s="49">
        <f ca="1">IF(PaymentSchedule3[[#This Row],[Payment number]]&lt;&gt;"",EOMONTH(LoanStartDate,ROW(PaymentSchedule3[[#This Row],[Payment number]])-ROW(PaymentSchedule3[[#Headers],[Payment number]])-2)+DAY(LoanStartDate),"")</f>
        <v>47569</v>
      </c>
      <c r="D78" s="50">
        <f ca="1">IF(PaymentSchedule3[[#This Row],[Payment number]]&lt;&gt;"",IF(ROW()-ROW(PaymentSchedule3[[#Headers],[Beginning
balance]])=1,LoanAmount,INDEX(PaymentSchedule3[Ending
balance],ROW()-ROW(PaymentSchedule3[[#Headers],[Beginning
balance]])-1)),"")</f>
        <v>52522.942804455502</v>
      </c>
      <c r="E78" s="50">
        <f ca="1">IF(PaymentSchedule3[[#This Row],[Payment number]]&lt;&gt;"",ScheduledPayment,"")</f>
        <v>3320.2368053771816</v>
      </c>
      <c r="F78"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8"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8" s="50">
        <f ca="1">IF(PaymentSchedule3[[#This Row],[Payment number]]&lt;&gt;"",PaymentSchedule3[[#This Row],[Total
payment]]-PaymentSchedule3[[#This Row],[Interest]],"")</f>
        <v>2982.5456153400523</v>
      </c>
      <c r="I78" s="50">
        <f ca="1">IF(PaymentSchedule3[[#This Row],[Payment number]]&lt;&gt;"",PaymentSchedule3[[#This Row],[Beginning
balance]]*(InterestRate/PaymentsPerYear),"")</f>
        <v>437.69119003712916</v>
      </c>
      <c r="J78" s="50">
        <f ca="1">IF(PaymentSchedule3[[#This Row],[Payment number]]&lt;&gt;"",IF(PaymentSchedule3[[#This Row],[Scheduled payment]]+PaymentSchedule3[[#This Row],[Extra
payment]]&lt;=PaymentSchedule3[[#This Row],[Beginning
balance]],PaymentSchedule3[[#This Row],[Beginning
balance]]-PaymentSchedule3[[#This Row],[Principal]],0),"")</f>
        <v>49540.397189115451</v>
      </c>
      <c r="K78" s="50">
        <f ca="1">IF(PaymentSchedule3[[#This Row],[Payment number]]&lt;&gt;"",SUM(INDEX(PaymentSchedule3[Interest],1,1):PaymentSchedule3[[#This Row],[Interest]]),"")</f>
        <v>71855.789538632234</v>
      </c>
    </row>
    <row r="79" spans="2:11" s="47" customFormat="1" ht="24" customHeight="1" x14ac:dyDescent="0.45">
      <c r="B79" s="48">
        <f ca="1">IF(LoanIsGood,IF(ROW()-ROW(PaymentSchedule3[[#Headers],[Payment number]])&gt;ScheduledNumberOfPayments,"",ROW()-ROW(PaymentSchedule3[[#Headers],[Payment number]])),"")</f>
        <v>66</v>
      </c>
      <c r="C79" s="49">
        <f ca="1">IF(PaymentSchedule3[[#This Row],[Payment number]]&lt;&gt;"",EOMONTH(LoanStartDate,ROW(PaymentSchedule3[[#This Row],[Payment number]])-ROW(PaymentSchedule3[[#Headers],[Payment number]])-2)+DAY(LoanStartDate),"")</f>
        <v>47600</v>
      </c>
      <c r="D79" s="50">
        <f ca="1">IF(PaymentSchedule3[[#This Row],[Payment number]]&lt;&gt;"",IF(ROW()-ROW(PaymentSchedule3[[#Headers],[Beginning
balance]])=1,LoanAmount,INDEX(PaymentSchedule3[Ending
balance],ROW()-ROW(PaymentSchedule3[[#Headers],[Beginning
balance]])-1)),"")</f>
        <v>49540.397189115451</v>
      </c>
      <c r="E79" s="50">
        <f ca="1">IF(PaymentSchedule3[[#This Row],[Payment number]]&lt;&gt;"",ScheduledPayment,"")</f>
        <v>3320.2368053771816</v>
      </c>
      <c r="F79"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79"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79" s="50">
        <f ca="1">IF(PaymentSchedule3[[#This Row],[Payment number]]&lt;&gt;"",PaymentSchedule3[[#This Row],[Total
payment]]-PaymentSchedule3[[#This Row],[Interest]],"")</f>
        <v>3007.4001621345528</v>
      </c>
      <c r="I79" s="50">
        <f ca="1">IF(PaymentSchedule3[[#This Row],[Payment number]]&lt;&gt;"",PaymentSchedule3[[#This Row],[Beginning
balance]]*(InterestRate/PaymentsPerYear),"")</f>
        <v>412.83664324262872</v>
      </c>
      <c r="J79" s="50">
        <f ca="1">IF(PaymentSchedule3[[#This Row],[Payment number]]&lt;&gt;"",IF(PaymentSchedule3[[#This Row],[Scheduled payment]]+PaymentSchedule3[[#This Row],[Extra
payment]]&lt;=PaymentSchedule3[[#This Row],[Beginning
balance]],PaymentSchedule3[[#This Row],[Beginning
balance]]-PaymentSchedule3[[#This Row],[Principal]],0),"")</f>
        <v>46532.997026980898</v>
      </c>
      <c r="K79" s="50">
        <f ca="1">IF(PaymentSchedule3[[#This Row],[Payment number]]&lt;&gt;"",SUM(INDEX(PaymentSchedule3[Interest],1,1):PaymentSchedule3[[#This Row],[Interest]]),"")</f>
        <v>72268.626181874861</v>
      </c>
    </row>
    <row r="80" spans="2:11" s="47" customFormat="1" ht="24" customHeight="1" x14ac:dyDescent="0.45">
      <c r="B80" s="48">
        <f ca="1">IF(LoanIsGood,IF(ROW()-ROW(PaymentSchedule3[[#Headers],[Payment number]])&gt;ScheduledNumberOfPayments,"",ROW()-ROW(PaymentSchedule3[[#Headers],[Payment number]])),"")</f>
        <v>67</v>
      </c>
      <c r="C80" s="49">
        <f ca="1">IF(PaymentSchedule3[[#This Row],[Payment number]]&lt;&gt;"",EOMONTH(LoanStartDate,ROW(PaymentSchedule3[[#This Row],[Payment number]])-ROW(PaymentSchedule3[[#Headers],[Payment number]])-2)+DAY(LoanStartDate),"")</f>
        <v>47630</v>
      </c>
      <c r="D80" s="50">
        <f ca="1">IF(PaymentSchedule3[[#This Row],[Payment number]]&lt;&gt;"",IF(ROW()-ROW(PaymentSchedule3[[#Headers],[Beginning
balance]])=1,LoanAmount,INDEX(PaymentSchedule3[Ending
balance],ROW()-ROW(PaymentSchedule3[[#Headers],[Beginning
balance]])-1)),"")</f>
        <v>46532.997026980898</v>
      </c>
      <c r="E80" s="50">
        <f ca="1">IF(PaymentSchedule3[[#This Row],[Payment number]]&lt;&gt;"",ScheduledPayment,"")</f>
        <v>3320.2368053771816</v>
      </c>
      <c r="F80"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0"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0" s="50">
        <f ca="1">IF(PaymentSchedule3[[#This Row],[Payment number]]&lt;&gt;"",PaymentSchedule3[[#This Row],[Total
payment]]-PaymentSchedule3[[#This Row],[Interest]],"")</f>
        <v>3032.4618301523406</v>
      </c>
      <c r="I80" s="50">
        <f ca="1">IF(PaymentSchedule3[[#This Row],[Payment number]]&lt;&gt;"",PaymentSchedule3[[#This Row],[Beginning
balance]]*(InterestRate/PaymentsPerYear),"")</f>
        <v>387.77497522484083</v>
      </c>
      <c r="J80" s="50">
        <f ca="1">IF(PaymentSchedule3[[#This Row],[Payment number]]&lt;&gt;"",IF(PaymentSchedule3[[#This Row],[Scheduled payment]]+PaymentSchedule3[[#This Row],[Extra
payment]]&lt;=PaymentSchedule3[[#This Row],[Beginning
balance]],PaymentSchedule3[[#This Row],[Beginning
balance]]-PaymentSchedule3[[#This Row],[Principal]],0),"")</f>
        <v>43500.535196828554</v>
      </c>
      <c r="K80" s="50">
        <f ca="1">IF(PaymentSchedule3[[#This Row],[Payment number]]&lt;&gt;"",SUM(INDEX(PaymentSchedule3[Interest],1,1):PaymentSchedule3[[#This Row],[Interest]]),"")</f>
        <v>72656.401157099695</v>
      </c>
    </row>
    <row r="81" spans="2:11" s="47" customFormat="1" ht="24" customHeight="1" x14ac:dyDescent="0.45">
      <c r="B81" s="48">
        <f ca="1">IF(LoanIsGood,IF(ROW()-ROW(PaymentSchedule3[[#Headers],[Payment number]])&gt;ScheduledNumberOfPayments,"",ROW()-ROW(PaymentSchedule3[[#Headers],[Payment number]])),"")</f>
        <v>68</v>
      </c>
      <c r="C81" s="49">
        <f ca="1">IF(PaymentSchedule3[[#This Row],[Payment number]]&lt;&gt;"",EOMONTH(LoanStartDate,ROW(PaymentSchedule3[[#This Row],[Payment number]])-ROW(PaymentSchedule3[[#Headers],[Payment number]])-2)+DAY(LoanStartDate),"")</f>
        <v>47661</v>
      </c>
      <c r="D81" s="50">
        <f ca="1">IF(PaymentSchedule3[[#This Row],[Payment number]]&lt;&gt;"",IF(ROW()-ROW(PaymentSchedule3[[#Headers],[Beginning
balance]])=1,LoanAmount,INDEX(PaymentSchedule3[Ending
balance],ROW()-ROW(PaymentSchedule3[[#Headers],[Beginning
balance]])-1)),"")</f>
        <v>43500.535196828554</v>
      </c>
      <c r="E81" s="50">
        <f ca="1">IF(PaymentSchedule3[[#This Row],[Payment number]]&lt;&gt;"",ScheduledPayment,"")</f>
        <v>3320.2368053771816</v>
      </c>
      <c r="F81"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1"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1" s="50">
        <f ca="1">IF(PaymentSchedule3[[#This Row],[Payment number]]&lt;&gt;"",PaymentSchedule3[[#This Row],[Total
payment]]-PaymentSchedule3[[#This Row],[Interest]],"")</f>
        <v>3057.7323454036105</v>
      </c>
      <c r="I81" s="50">
        <f ca="1">IF(PaymentSchedule3[[#This Row],[Payment number]]&lt;&gt;"",PaymentSchedule3[[#This Row],[Beginning
balance]]*(InterestRate/PaymentsPerYear),"")</f>
        <v>362.50445997357127</v>
      </c>
      <c r="J81" s="50">
        <f ca="1">IF(PaymentSchedule3[[#This Row],[Payment number]]&lt;&gt;"",IF(PaymentSchedule3[[#This Row],[Scheduled payment]]+PaymentSchedule3[[#This Row],[Extra
payment]]&lt;=PaymentSchedule3[[#This Row],[Beginning
balance]],PaymentSchedule3[[#This Row],[Beginning
balance]]-PaymentSchedule3[[#This Row],[Principal]],0),"")</f>
        <v>40442.802851424945</v>
      </c>
      <c r="K81" s="50">
        <f ca="1">IF(PaymentSchedule3[[#This Row],[Payment number]]&lt;&gt;"",SUM(INDEX(PaymentSchedule3[Interest],1,1):PaymentSchedule3[[#This Row],[Interest]]),"")</f>
        <v>73018.905617073266</v>
      </c>
    </row>
    <row r="82" spans="2:11" s="47" customFormat="1" ht="24" customHeight="1" x14ac:dyDescent="0.45">
      <c r="B82" s="48">
        <f ca="1">IF(LoanIsGood,IF(ROW()-ROW(PaymentSchedule3[[#Headers],[Payment number]])&gt;ScheduledNumberOfPayments,"",ROW()-ROW(PaymentSchedule3[[#Headers],[Payment number]])),"")</f>
        <v>69</v>
      </c>
      <c r="C82" s="49">
        <f ca="1">IF(PaymentSchedule3[[#This Row],[Payment number]]&lt;&gt;"",EOMONTH(LoanStartDate,ROW(PaymentSchedule3[[#This Row],[Payment number]])-ROW(PaymentSchedule3[[#Headers],[Payment number]])-2)+DAY(LoanStartDate),"")</f>
        <v>47691</v>
      </c>
      <c r="D82" s="50">
        <f ca="1">IF(PaymentSchedule3[[#This Row],[Payment number]]&lt;&gt;"",IF(ROW()-ROW(PaymentSchedule3[[#Headers],[Beginning
balance]])=1,LoanAmount,INDEX(PaymentSchedule3[Ending
balance],ROW()-ROW(PaymentSchedule3[[#Headers],[Beginning
balance]])-1)),"")</f>
        <v>40442.802851424945</v>
      </c>
      <c r="E82" s="50">
        <f ca="1">IF(PaymentSchedule3[[#This Row],[Payment number]]&lt;&gt;"",ScheduledPayment,"")</f>
        <v>3320.2368053771816</v>
      </c>
      <c r="F8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2" s="50">
        <f ca="1">IF(PaymentSchedule3[[#This Row],[Payment number]]&lt;&gt;"",PaymentSchedule3[[#This Row],[Total
payment]]-PaymentSchedule3[[#This Row],[Interest]],"")</f>
        <v>3083.2134482819738</v>
      </c>
      <c r="I82" s="50">
        <f ca="1">IF(PaymentSchedule3[[#This Row],[Payment number]]&lt;&gt;"",PaymentSchedule3[[#This Row],[Beginning
balance]]*(InterestRate/PaymentsPerYear),"")</f>
        <v>337.02335709520787</v>
      </c>
      <c r="J82" s="50">
        <f ca="1">IF(PaymentSchedule3[[#This Row],[Payment number]]&lt;&gt;"",IF(PaymentSchedule3[[#This Row],[Scheduled payment]]+PaymentSchedule3[[#This Row],[Extra
payment]]&lt;=PaymentSchedule3[[#This Row],[Beginning
balance]],PaymentSchedule3[[#This Row],[Beginning
balance]]-PaymentSchedule3[[#This Row],[Principal]],0),"")</f>
        <v>37359.589403142971</v>
      </c>
      <c r="K82" s="50">
        <f ca="1">IF(PaymentSchedule3[[#This Row],[Payment number]]&lt;&gt;"",SUM(INDEX(PaymentSchedule3[Interest],1,1):PaymentSchedule3[[#This Row],[Interest]]),"")</f>
        <v>73355.928974168477</v>
      </c>
    </row>
    <row r="83" spans="2:11" s="47" customFormat="1" ht="24" customHeight="1" x14ac:dyDescent="0.45">
      <c r="B83" s="48">
        <f ca="1">IF(LoanIsGood,IF(ROW()-ROW(PaymentSchedule3[[#Headers],[Payment number]])&gt;ScheduledNumberOfPayments,"",ROW()-ROW(PaymentSchedule3[[#Headers],[Payment number]])),"")</f>
        <v>70</v>
      </c>
      <c r="C83" s="49">
        <f ca="1">IF(PaymentSchedule3[[#This Row],[Payment number]]&lt;&gt;"",EOMONTH(LoanStartDate,ROW(PaymentSchedule3[[#This Row],[Payment number]])-ROW(PaymentSchedule3[[#Headers],[Payment number]])-2)+DAY(LoanStartDate),"")</f>
        <v>47722</v>
      </c>
      <c r="D83" s="50">
        <f ca="1">IF(PaymentSchedule3[[#This Row],[Payment number]]&lt;&gt;"",IF(ROW()-ROW(PaymentSchedule3[[#Headers],[Beginning
balance]])=1,LoanAmount,INDEX(PaymentSchedule3[Ending
balance],ROW()-ROW(PaymentSchedule3[[#Headers],[Beginning
balance]])-1)),"")</f>
        <v>37359.589403142971</v>
      </c>
      <c r="E83" s="50">
        <f ca="1">IF(PaymentSchedule3[[#This Row],[Payment number]]&lt;&gt;"",ScheduledPayment,"")</f>
        <v>3320.2368053771816</v>
      </c>
      <c r="F8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3" s="50">
        <f ca="1">IF(PaymentSchedule3[[#This Row],[Payment number]]&lt;&gt;"",PaymentSchedule3[[#This Row],[Total
payment]]-PaymentSchedule3[[#This Row],[Interest]],"")</f>
        <v>3108.9068936843232</v>
      </c>
      <c r="I83" s="50">
        <f ca="1">IF(PaymentSchedule3[[#This Row],[Payment number]]&lt;&gt;"",PaymentSchedule3[[#This Row],[Beginning
balance]]*(InterestRate/PaymentsPerYear),"")</f>
        <v>311.3299116928581</v>
      </c>
      <c r="J83" s="50">
        <f ca="1">IF(PaymentSchedule3[[#This Row],[Payment number]]&lt;&gt;"",IF(PaymentSchedule3[[#This Row],[Scheduled payment]]+PaymentSchedule3[[#This Row],[Extra
payment]]&lt;=PaymentSchedule3[[#This Row],[Beginning
balance]],PaymentSchedule3[[#This Row],[Beginning
balance]]-PaymentSchedule3[[#This Row],[Principal]],0),"")</f>
        <v>34250.682509458646</v>
      </c>
      <c r="K83" s="50">
        <f ca="1">IF(PaymentSchedule3[[#This Row],[Payment number]]&lt;&gt;"",SUM(INDEX(PaymentSchedule3[Interest],1,1):PaymentSchedule3[[#This Row],[Interest]]),"")</f>
        <v>73667.258885861331</v>
      </c>
    </row>
    <row r="84" spans="2:11" s="47" customFormat="1" ht="24" customHeight="1" x14ac:dyDescent="0.45">
      <c r="B84" s="48">
        <f ca="1">IF(LoanIsGood,IF(ROW()-ROW(PaymentSchedule3[[#Headers],[Payment number]])&gt;ScheduledNumberOfPayments,"",ROW()-ROW(PaymentSchedule3[[#Headers],[Payment number]])),"")</f>
        <v>71</v>
      </c>
      <c r="C84" s="49">
        <f ca="1">IF(PaymentSchedule3[[#This Row],[Payment number]]&lt;&gt;"",EOMONTH(LoanStartDate,ROW(PaymentSchedule3[[#This Row],[Payment number]])-ROW(PaymentSchedule3[[#Headers],[Payment number]])-2)+DAY(LoanStartDate),"")</f>
        <v>47753</v>
      </c>
      <c r="D84" s="50">
        <f ca="1">IF(PaymentSchedule3[[#This Row],[Payment number]]&lt;&gt;"",IF(ROW()-ROW(PaymentSchedule3[[#Headers],[Beginning
balance]])=1,LoanAmount,INDEX(PaymentSchedule3[Ending
balance],ROW()-ROW(PaymentSchedule3[[#Headers],[Beginning
balance]])-1)),"")</f>
        <v>34250.682509458646</v>
      </c>
      <c r="E84" s="50">
        <f ca="1">IF(PaymentSchedule3[[#This Row],[Payment number]]&lt;&gt;"",ScheduledPayment,"")</f>
        <v>3320.2368053771816</v>
      </c>
      <c r="F8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4" s="50">
        <f ca="1">IF(PaymentSchedule3[[#This Row],[Payment number]]&lt;&gt;"",PaymentSchedule3[[#This Row],[Total
payment]]-PaymentSchedule3[[#This Row],[Interest]],"")</f>
        <v>3134.8144511316927</v>
      </c>
      <c r="I84" s="50">
        <f ca="1">IF(PaymentSchedule3[[#This Row],[Payment number]]&lt;&gt;"",PaymentSchedule3[[#This Row],[Beginning
balance]]*(InterestRate/PaymentsPerYear),"")</f>
        <v>285.42235424548869</v>
      </c>
      <c r="J84" s="50">
        <f ca="1">IF(PaymentSchedule3[[#This Row],[Payment number]]&lt;&gt;"",IF(PaymentSchedule3[[#This Row],[Scheduled payment]]+PaymentSchedule3[[#This Row],[Extra
payment]]&lt;=PaymentSchedule3[[#This Row],[Beginning
balance]],PaymentSchedule3[[#This Row],[Beginning
balance]]-PaymentSchedule3[[#This Row],[Principal]],0),"")</f>
        <v>31115.868058326952</v>
      </c>
      <c r="K84" s="50">
        <f ca="1">IF(PaymentSchedule3[[#This Row],[Payment number]]&lt;&gt;"",SUM(INDEX(PaymentSchedule3[Interest],1,1):PaymentSchedule3[[#This Row],[Interest]]),"")</f>
        <v>73952.681240106816</v>
      </c>
    </row>
    <row r="85" spans="2:11" s="47" customFormat="1" ht="24" customHeight="1" x14ac:dyDescent="0.45">
      <c r="B85" s="48">
        <f ca="1">IF(LoanIsGood,IF(ROW()-ROW(PaymentSchedule3[[#Headers],[Payment number]])&gt;ScheduledNumberOfPayments,"",ROW()-ROW(PaymentSchedule3[[#Headers],[Payment number]])),"")</f>
        <v>72</v>
      </c>
      <c r="C85" s="49">
        <f ca="1">IF(PaymentSchedule3[[#This Row],[Payment number]]&lt;&gt;"",EOMONTH(LoanStartDate,ROW(PaymentSchedule3[[#This Row],[Payment number]])-ROW(PaymentSchedule3[[#Headers],[Payment number]])-2)+DAY(LoanStartDate),"")</f>
        <v>47783</v>
      </c>
      <c r="D85" s="50">
        <f ca="1">IF(PaymentSchedule3[[#This Row],[Payment number]]&lt;&gt;"",IF(ROW()-ROW(PaymentSchedule3[[#Headers],[Beginning
balance]])=1,LoanAmount,INDEX(PaymentSchedule3[Ending
balance],ROW()-ROW(PaymentSchedule3[[#Headers],[Beginning
balance]])-1)),"")</f>
        <v>31115.868058326952</v>
      </c>
      <c r="E85" s="50">
        <f ca="1">IF(PaymentSchedule3[[#This Row],[Payment number]]&lt;&gt;"",ScheduledPayment,"")</f>
        <v>3320.2368053771816</v>
      </c>
      <c r="F8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5" s="50">
        <f ca="1">IF(PaymentSchedule3[[#This Row],[Payment number]]&lt;&gt;"",PaymentSchedule3[[#This Row],[Total
payment]]-PaymentSchedule3[[#This Row],[Interest]],"")</f>
        <v>3160.9379048911237</v>
      </c>
      <c r="I85" s="50">
        <f ca="1">IF(PaymentSchedule3[[#This Row],[Payment number]]&lt;&gt;"",PaymentSchedule3[[#This Row],[Beginning
balance]]*(InterestRate/PaymentsPerYear),"")</f>
        <v>259.29890048605796</v>
      </c>
      <c r="J85" s="50">
        <f ca="1">IF(PaymentSchedule3[[#This Row],[Payment number]]&lt;&gt;"",IF(PaymentSchedule3[[#This Row],[Scheduled payment]]+PaymentSchedule3[[#This Row],[Extra
payment]]&lt;=PaymentSchedule3[[#This Row],[Beginning
balance]],PaymentSchedule3[[#This Row],[Beginning
balance]]-PaymentSchedule3[[#This Row],[Principal]],0),"")</f>
        <v>27954.930153435827</v>
      </c>
      <c r="K85" s="50">
        <f ca="1">IF(PaymentSchedule3[[#This Row],[Payment number]]&lt;&gt;"",SUM(INDEX(PaymentSchedule3[Interest],1,1):PaymentSchedule3[[#This Row],[Interest]]),"")</f>
        <v>74211.980140592874</v>
      </c>
    </row>
    <row r="86" spans="2:11" s="47" customFormat="1" ht="24" customHeight="1" x14ac:dyDescent="0.45">
      <c r="B86" s="48">
        <f ca="1">IF(LoanIsGood,IF(ROW()-ROW(PaymentSchedule3[[#Headers],[Payment number]])&gt;ScheduledNumberOfPayments,"",ROW()-ROW(PaymentSchedule3[[#Headers],[Payment number]])),"")</f>
        <v>73</v>
      </c>
      <c r="C86" s="49">
        <f ca="1">IF(PaymentSchedule3[[#This Row],[Payment number]]&lt;&gt;"",EOMONTH(LoanStartDate,ROW(PaymentSchedule3[[#This Row],[Payment number]])-ROW(PaymentSchedule3[[#Headers],[Payment number]])-2)+DAY(LoanStartDate),"")</f>
        <v>47814</v>
      </c>
      <c r="D86" s="50">
        <f ca="1">IF(PaymentSchedule3[[#This Row],[Payment number]]&lt;&gt;"",IF(ROW()-ROW(PaymentSchedule3[[#Headers],[Beginning
balance]])=1,LoanAmount,INDEX(PaymentSchedule3[Ending
balance],ROW()-ROW(PaymentSchedule3[[#Headers],[Beginning
balance]])-1)),"")</f>
        <v>27954.930153435827</v>
      </c>
      <c r="E86" s="50">
        <f ca="1">IF(PaymentSchedule3[[#This Row],[Payment number]]&lt;&gt;"",ScheduledPayment,"")</f>
        <v>3320.2368053771816</v>
      </c>
      <c r="F8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6" s="50">
        <f ca="1">IF(PaymentSchedule3[[#This Row],[Payment number]]&lt;&gt;"",PaymentSchedule3[[#This Row],[Total
payment]]-PaymentSchedule3[[#This Row],[Interest]],"")</f>
        <v>3187.2790540985498</v>
      </c>
      <c r="I86" s="50">
        <f ca="1">IF(PaymentSchedule3[[#This Row],[Payment number]]&lt;&gt;"",PaymentSchedule3[[#This Row],[Beginning
balance]]*(InterestRate/PaymentsPerYear),"")</f>
        <v>232.95775127863189</v>
      </c>
      <c r="J86" s="50">
        <f ca="1">IF(PaymentSchedule3[[#This Row],[Payment number]]&lt;&gt;"",IF(PaymentSchedule3[[#This Row],[Scheduled payment]]+PaymentSchedule3[[#This Row],[Extra
payment]]&lt;=PaymentSchedule3[[#This Row],[Beginning
balance]],PaymentSchedule3[[#This Row],[Beginning
balance]]-PaymentSchedule3[[#This Row],[Principal]],0),"")</f>
        <v>24767.651099337279</v>
      </c>
      <c r="K86" s="50">
        <f ca="1">IF(PaymentSchedule3[[#This Row],[Payment number]]&lt;&gt;"",SUM(INDEX(PaymentSchedule3[Interest],1,1):PaymentSchedule3[[#This Row],[Interest]]),"")</f>
        <v>74444.937891871508</v>
      </c>
    </row>
    <row r="87" spans="2:11" s="47" customFormat="1" ht="24" customHeight="1" x14ac:dyDescent="0.45">
      <c r="B87" s="48">
        <f ca="1">IF(LoanIsGood,IF(ROW()-ROW(PaymentSchedule3[[#Headers],[Payment number]])&gt;ScheduledNumberOfPayments,"",ROW()-ROW(PaymentSchedule3[[#Headers],[Payment number]])),"")</f>
        <v>74</v>
      </c>
      <c r="C87" s="49">
        <f ca="1">IF(PaymentSchedule3[[#This Row],[Payment number]]&lt;&gt;"",EOMONTH(LoanStartDate,ROW(PaymentSchedule3[[#This Row],[Payment number]])-ROW(PaymentSchedule3[[#Headers],[Payment number]])-2)+DAY(LoanStartDate),"")</f>
        <v>47844</v>
      </c>
      <c r="D87" s="50">
        <f ca="1">IF(PaymentSchedule3[[#This Row],[Payment number]]&lt;&gt;"",IF(ROW()-ROW(PaymentSchedule3[[#Headers],[Beginning
balance]])=1,LoanAmount,INDEX(PaymentSchedule3[Ending
balance],ROW()-ROW(PaymentSchedule3[[#Headers],[Beginning
balance]])-1)),"")</f>
        <v>24767.651099337279</v>
      </c>
      <c r="E87" s="50">
        <f ca="1">IF(PaymentSchedule3[[#This Row],[Payment number]]&lt;&gt;"",ScheduledPayment,"")</f>
        <v>3320.2368053771816</v>
      </c>
      <c r="F8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7" s="50">
        <f ca="1">IF(PaymentSchedule3[[#This Row],[Payment number]]&lt;&gt;"",PaymentSchedule3[[#This Row],[Total
payment]]-PaymentSchedule3[[#This Row],[Interest]],"")</f>
        <v>3213.8397128827041</v>
      </c>
      <c r="I87" s="50">
        <f ca="1">IF(PaymentSchedule3[[#This Row],[Payment number]]&lt;&gt;"",PaymentSchedule3[[#This Row],[Beginning
balance]]*(InterestRate/PaymentsPerYear),"")</f>
        <v>206.39709249447733</v>
      </c>
      <c r="J87" s="50">
        <f ca="1">IF(PaymentSchedule3[[#This Row],[Payment number]]&lt;&gt;"",IF(PaymentSchedule3[[#This Row],[Scheduled payment]]+PaymentSchedule3[[#This Row],[Extra
payment]]&lt;=PaymentSchedule3[[#This Row],[Beginning
balance]],PaymentSchedule3[[#This Row],[Beginning
balance]]-PaymentSchedule3[[#This Row],[Principal]],0),"")</f>
        <v>21553.811386454574</v>
      </c>
      <c r="K87" s="50">
        <f ca="1">IF(PaymentSchedule3[[#This Row],[Payment number]]&lt;&gt;"",SUM(INDEX(PaymentSchedule3[Interest],1,1):PaymentSchedule3[[#This Row],[Interest]]),"")</f>
        <v>74651.334984365982</v>
      </c>
    </row>
    <row r="88" spans="2:11" s="47" customFormat="1" ht="24" customHeight="1" x14ac:dyDescent="0.45">
      <c r="B88" s="48">
        <f ca="1">IF(LoanIsGood,IF(ROW()-ROW(PaymentSchedule3[[#Headers],[Payment number]])&gt;ScheduledNumberOfPayments,"",ROW()-ROW(PaymentSchedule3[[#Headers],[Payment number]])),"")</f>
        <v>75</v>
      </c>
      <c r="C88" s="49">
        <f ca="1">IF(PaymentSchedule3[[#This Row],[Payment number]]&lt;&gt;"",EOMONTH(LoanStartDate,ROW(PaymentSchedule3[[#This Row],[Payment number]])-ROW(PaymentSchedule3[[#Headers],[Payment number]])-2)+DAY(LoanStartDate),"")</f>
        <v>47875</v>
      </c>
      <c r="D88" s="50">
        <f ca="1">IF(PaymentSchedule3[[#This Row],[Payment number]]&lt;&gt;"",IF(ROW()-ROW(PaymentSchedule3[[#Headers],[Beginning
balance]])=1,LoanAmount,INDEX(PaymentSchedule3[Ending
balance],ROW()-ROW(PaymentSchedule3[[#Headers],[Beginning
balance]])-1)),"")</f>
        <v>21553.811386454574</v>
      </c>
      <c r="E88" s="50">
        <f ca="1">IF(PaymentSchedule3[[#This Row],[Payment number]]&lt;&gt;"",ScheduledPayment,"")</f>
        <v>3320.2368053771816</v>
      </c>
      <c r="F88"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8"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8" s="50">
        <f ca="1">IF(PaymentSchedule3[[#This Row],[Payment number]]&lt;&gt;"",PaymentSchedule3[[#This Row],[Total
payment]]-PaymentSchedule3[[#This Row],[Interest]],"")</f>
        <v>3240.6217104900602</v>
      </c>
      <c r="I88" s="50">
        <f ca="1">IF(PaymentSchedule3[[#This Row],[Payment number]]&lt;&gt;"",PaymentSchedule3[[#This Row],[Beginning
balance]]*(InterestRate/PaymentsPerYear),"")</f>
        <v>179.61509488712144</v>
      </c>
      <c r="J88" s="50">
        <f ca="1">IF(PaymentSchedule3[[#This Row],[Payment number]]&lt;&gt;"",IF(PaymentSchedule3[[#This Row],[Scheduled payment]]+PaymentSchedule3[[#This Row],[Extra
payment]]&lt;=PaymentSchedule3[[#This Row],[Beginning
balance]],PaymentSchedule3[[#This Row],[Beginning
balance]]-PaymentSchedule3[[#This Row],[Principal]],0),"")</f>
        <v>18313.189675964513</v>
      </c>
      <c r="K88" s="50">
        <f ca="1">IF(PaymentSchedule3[[#This Row],[Payment number]]&lt;&gt;"",SUM(INDEX(PaymentSchedule3[Interest],1,1):PaymentSchedule3[[#This Row],[Interest]]),"")</f>
        <v>74830.950079253103</v>
      </c>
    </row>
    <row r="89" spans="2:11" s="47" customFormat="1" ht="24" customHeight="1" x14ac:dyDescent="0.45">
      <c r="B89" s="48">
        <f ca="1">IF(LoanIsGood,IF(ROW()-ROW(PaymentSchedule3[[#Headers],[Payment number]])&gt;ScheduledNumberOfPayments,"",ROW()-ROW(PaymentSchedule3[[#Headers],[Payment number]])),"")</f>
        <v>76</v>
      </c>
      <c r="C89" s="49">
        <f ca="1">IF(PaymentSchedule3[[#This Row],[Payment number]]&lt;&gt;"",EOMONTH(LoanStartDate,ROW(PaymentSchedule3[[#This Row],[Payment number]])-ROW(PaymentSchedule3[[#Headers],[Payment number]])-2)+DAY(LoanStartDate),"")</f>
        <v>47906</v>
      </c>
      <c r="D89" s="50">
        <f ca="1">IF(PaymentSchedule3[[#This Row],[Payment number]]&lt;&gt;"",IF(ROW()-ROW(PaymentSchedule3[[#Headers],[Beginning
balance]])=1,LoanAmount,INDEX(PaymentSchedule3[Ending
balance],ROW()-ROW(PaymentSchedule3[[#Headers],[Beginning
balance]])-1)),"")</f>
        <v>18313.189675964513</v>
      </c>
      <c r="E89" s="50">
        <f ca="1">IF(PaymentSchedule3[[#This Row],[Payment number]]&lt;&gt;"",ScheduledPayment,"")</f>
        <v>3320.2368053771816</v>
      </c>
      <c r="F89"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89"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89" s="50">
        <f ca="1">IF(PaymentSchedule3[[#This Row],[Payment number]]&lt;&gt;"",PaymentSchedule3[[#This Row],[Total
payment]]-PaymentSchedule3[[#This Row],[Interest]],"")</f>
        <v>3267.6268914108105</v>
      </c>
      <c r="I89" s="50">
        <f ca="1">IF(PaymentSchedule3[[#This Row],[Payment number]]&lt;&gt;"",PaymentSchedule3[[#This Row],[Beginning
balance]]*(InterestRate/PaymentsPerYear),"")</f>
        <v>152.60991396637095</v>
      </c>
      <c r="J89" s="50">
        <f ca="1">IF(PaymentSchedule3[[#This Row],[Payment number]]&lt;&gt;"",IF(PaymentSchedule3[[#This Row],[Scheduled payment]]+PaymentSchedule3[[#This Row],[Extra
payment]]&lt;=PaymentSchedule3[[#This Row],[Beginning
balance]],PaymentSchedule3[[#This Row],[Beginning
balance]]-PaymentSchedule3[[#This Row],[Principal]],0),"")</f>
        <v>15045.562784553702</v>
      </c>
      <c r="K89" s="50">
        <f ca="1">IF(PaymentSchedule3[[#This Row],[Payment number]]&lt;&gt;"",SUM(INDEX(PaymentSchedule3[Interest],1,1):PaymentSchedule3[[#This Row],[Interest]]),"")</f>
        <v>74983.559993219475</v>
      </c>
    </row>
    <row r="90" spans="2:11" s="47" customFormat="1" ht="24" customHeight="1" x14ac:dyDescent="0.45">
      <c r="B90" s="48">
        <f ca="1">IF(LoanIsGood,IF(ROW()-ROW(PaymentSchedule3[[#Headers],[Payment number]])&gt;ScheduledNumberOfPayments,"",ROW()-ROW(PaymentSchedule3[[#Headers],[Payment number]])),"")</f>
        <v>77</v>
      </c>
      <c r="C90" s="49">
        <f ca="1">IF(PaymentSchedule3[[#This Row],[Payment number]]&lt;&gt;"",EOMONTH(LoanStartDate,ROW(PaymentSchedule3[[#This Row],[Payment number]])-ROW(PaymentSchedule3[[#Headers],[Payment number]])-2)+DAY(LoanStartDate),"")</f>
        <v>47934</v>
      </c>
      <c r="D90" s="50">
        <f ca="1">IF(PaymentSchedule3[[#This Row],[Payment number]]&lt;&gt;"",IF(ROW()-ROW(PaymentSchedule3[[#Headers],[Beginning
balance]])=1,LoanAmount,INDEX(PaymentSchedule3[Ending
balance],ROW()-ROW(PaymentSchedule3[[#Headers],[Beginning
balance]])-1)),"")</f>
        <v>15045.562784553702</v>
      </c>
      <c r="E90" s="50">
        <f ca="1">IF(PaymentSchedule3[[#This Row],[Payment number]]&lt;&gt;"",ScheduledPayment,"")</f>
        <v>3320.2368053771816</v>
      </c>
      <c r="F90"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90"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90" s="50">
        <f ca="1">IF(PaymentSchedule3[[#This Row],[Payment number]]&lt;&gt;"",PaymentSchedule3[[#This Row],[Total
payment]]-PaymentSchedule3[[#This Row],[Interest]],"")</f>
        <v>3294.8571155059008</v>
      </c>
      <c r="I90" s="50">
        <f ca="1">IF(PaymentSchedule3[[#This Row],[Payment number]]&lt;&gt;"",PaymentSchedule3[[#This Row],[Beginning
balance]]*(InterestRate/PaymentsPerYear),"")</f>
        <v>125.37968987128085</v>
      </c>
      <c r="J90" s="50">
        <f ca="1">IF(PaymentSchedule3[[#This Row],[Payment number]]&lt;&gt;"",IF(PaymentSchedule3[[#This Row],[Scheduled payment]]+PaymentSchedule3[[#This Row],[Extra
payment]]&lt;=PaymentSchedule3[[#This Row],[Beginning
balance]],PaymentSchedule3[[#This Row],[Beginning
balance]]-PaymentSchedule3[[#This Row],[Principal]],0),"")</f>
        <v>11750.705669047802</v>
      </c>
      <c r="K90" s="50">
        <f ca="1">IF(PaymentSchedule3[[#This Row],[Payment number]]&lt;&gt;"",SUM(INDEX(PaymentSchedule3[Interest],1,1):PaymentSchedule3[[#This Row],[Interest]]),"")</f>
        <v>75108.93968309075</v>
      </c>
    </row>
    <row r="91" spans="2:11" s="47" customFormat="1" ht="24" customHeight="1" x14ac:dyDescent="0.45">
      <c r="B91" s="48">
        <f ca="1">IF(LoanIsGood,IF(ROW()-ROW(PaymentSchedule3[[#Headers],[Payment number]])&gt;ScheduledNumberOfPayments,"",ROW()-ROW(PaymentSchedule3[[#Headers],[Payment number]])),"")</f>
        <v>78</v>
      </c>
      <c r="C91" s="49">
        <f ca="1">IF(PaymentSchedule3[[#This Row],[Payment number]]&lt;&gt;"",EOMONTH(LoanStartDate,ROW(PaymentSchedule3[[#This Row],[Payment number]])-ROW(PaymentSchedule3[[#Headers],[Payment number]])-2)+DAY(LoanStartDate),"")</f>
        <v>47965</v>
      </c>
      <c r="D91" s="50">
        <f ca="1">IF(PaymentSchedule3[[#This Row],[Payment number]]&lt;&gt;"",IF(ROW()-ROW(PaymentSchedule3[[#Headers],[Beginning
balance]])=1,LoanAmount,INDEX(PaymentSchedule3[Ending
balance],ROW()-ROW(PaymentSchedule3[[#Headers],[Beginning
balance]])-1)),"")</f>
        <v>11750.705669047802</v>
      </c>
      <c r="E91" s="50">
        <f ca="1">IF(PaymentSchedule3[[#This Row],[Payment number]]&lt;&gt;"",ScheduledPayment,"")</f>
        <v>3320.2368053771816</v>
      </c>
      <c r="F91"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91"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91" s="50">
        <f ca="1">IF(PaymentSchedule3[[#This Row],[Payment number]]&lt;&gt;"",PaymentSchedule3[[#This Row],[Total
payment]]-PaymentSchedule3[[#This Row],[Interest]],"")</f>
        <v>3322.3142581351167</v>
      </c>
      <c r="I91" s="50">
        <f ca="1">IF(PaymentSchedule3[[#This Row],[Payment number]]&lt;&gt;"",PaymentSchedule3[[#This Row],[Beginning
balance]]*(InterestRate/PaymentsPerYear),"")</f>
        <v>97.922547242065022</v>
      </c>
      <c r="J91" s="50">
        <f ca="1">IF(PaymentSchedule3[[#This Row],[Payment number]]&lt;&gt;"",IF(PaymentSchedule3[[#This Row],[Scheduled payment]]+PaymentSchedule3[[#This Row],[Extra
payment]]&lt;=PaymentSchedule3[[#This Row],[Beginning
balance]],PaymentSchedule3[[#This Row],[Beginning
balance]]-PaymentSchedule3[[#This Row],[Principal]],0),"")</f>
        <v>8428.3914109126854</v>
      </c>
      <c r="K91" s="50">
        <f ca="1">IF(PaymentSchedule3[[#This Row],[Payment number]]&lt;&gt;"",SUM(INDEX(PaymentSchedule3[Interest],1,1):PaymentSchedule3[[#This Row],[Interest]]),"")</f>
        <v>75206.862230332816</v>
      </c>
    </row>
    <row r="92" spans="2:11" s="47" customFormat="1" ht="24" customHeight="1" x14ac:dyDescent="0.45">
      <c r="B92" s="48">
        <f ca="1">IF(LoanIsGood,IF(ROW()-ROW(PaymentSchedule3[[#Headers],[Payment number]])&gt;ScheduledNumberOfPayments,"",ROW()-ROW(PaymentSchedule3[[#Headers],[Payment number]])),"")</f>
        <v>79</v>
      </c>
      <c r="C92" s="49">
        <f ca="1">IF(PaymentSchedule3[[#This Row],[Payment number]]&lt;&gt;"",EOMONTH(LoanStartDate,ROW(PaymentSchedule3[[#This Row],[Payment number]])-ROW(PaymentSchedule3[[#Headers],[Payment number]])-2)+DAY(LoanStartDate),"")</f>
        <v>47995</v>
      </c>
      <c r="D92" s="50">
        <f ca="1">IF(PaymentSchedule3[[#This Row],[Payment number]]&lt;&gt;"",IF(ROW()-ROW(PaymentSchedule3[[#Headers],[Beginning
balance]])=1,LoanAmount,INDEX(PaymentSchedule3[Ending
balance],ROW()-ROW(PaymentSchedule3[[#Headers],[Beginning
balance]])-1)),"")</f>
        <v>8428.3914109126854</v>
      </c>
      <c r="E92" s="50">
        <f ca="1">IF(PaymentSchedule3[[#This Row],[Payment number]]&lt;&gt;"",ScheduledPayment,"")</f>
        <v>3320.2368053771816</v>
      </c>
      <c r="F92"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92"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92" s="50">
        <f ca="1">IF(PaymentSchedule3[[#This Row],[Payment number]]&lt;&gt;"",PaymentSchedule3[[#This Row],[Total
payment]]-PaymentSchedule3[[#This Row],[Interest]],"")</f>
        <v>3350.0002102862427</v>
      </c>
      <c r="I92" s="50">
        <f ca="1">IF(PaymentSchedule3[[#This Row],[Payment number]]&lt;&gt;"",PaymentSchedule3[[#This Row],[Beginning
balance]]*(InterestRate/PaymentsPerYear),"")</f>
        <v>70.236595090939048</v>
      </c>
      <c r="J92" s="50">
        <f ca="1">IF(PaymentSchedule3[[#This Row],[Payment number]]&lt;&gt;"",IF(PaymentSchedule3[[#This Row],[Scheduled payment]]+PaymentSchedule3[[#This Row],[Extra
payment]]&lt;=PaymentSchedule3[[#This Row],[Beginning
balance]],PaymentSchedule3[[#This Row],[Beginning
balance]]-PaymentSchedule3[[#This Row],[Principal]],0),"")</f>
        <v>5078.3912006264427</v>
      </c>
      <c r="K92" s="50">
        <f ca="1">IF(PaymentSchedule3[[#This Row],[Payment number]]&lt;&gt;"",SUM(INDEX(PaymentSchedule3[Interest],1,1):PaymentSchedule3[[#This Row],[Interest]]),"")</f>
        <v>75277.09882542376</v>
      </c>
    </row>
    <row r="93" spans="2:11" s="47" customFormat="1" ht="24" customHeight="1" x14ac:dyDescent="0.45">
      <c r="B93" s="48">
        <f ca="1">IF(LoanIsGood,IF(ROW()-ROW(PaymentSchedule3[[#Headers],[Payment number]])&gt;ScheduledNumberOfPayments,"",ROW()-ROW(PaymentSchedule3[[#Headers],[Payment number]])),"")</f>
        <v>80</v>
      </c>
      <c r="C93" s="49">
        <f ca="1">IF(PaymentSchedule3[[#This Row],[Payment number]]&lt;&gt;"",EOMONTH(LoanStartDate,ROW(PaymentSchedule3[[#This Row],[Payment number]])-ROW(PaymentSchedule3[[#Headers],[Payment number]])-2)+DAY(LoanStartDate),"")</f>
        <v>48026</v>
      </c>
      <c r="D93" s="50">
        <f ca="1">IF(PaymentSchedule3[[#This Row],[Payment number]]&lt;&gt;"",IF(ROW()-ROW(PaymentSchedule3[[#Headers],[Beginning
balance]])=1,LoanAmount,INDEX(PaymentSchedule3[Ending
balance],ROW()-ROW(PaymentSchedule3[[#Headers],[Beginning
balance]])-1)),"")</f>
        <v>5078.3912006264427</v>
      </c>
      <c r="E93" s="50">
        <f ca="1">IF(PaymentSchedule3[[#This Row],[Payment number]]&lt;&gt;"",ScheduledPayment,"")</f>
        <v>3320.2368053771816</v>
      </c>
      <c r="F93"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93"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3420.2368053771816</v>
      </c>
      <c r="H93" s="50">
        <f ca="1">IF(PaymentSchedule3[[#This Row],[Payment number]]&lt;&gt;"",PaymentSchedule3[[#This Row],[Total
payment]]-PaymentSchedule3[[#This Row],[Interest]],"")</f>
        <v>3377.9168787052945</v>
      </c>
      <c r="I93" s="50">
        <f ca="1">IF(PaymentSchedule3[[#This Row],[Payment number]]&lt;&gt;"",PaymentSchedule3[[#This Row],[Beginning
balance]]*(InterestRate/PaymentsPerYear),"")</f>
        <v>42.319926671887025</v>
      </c>
      <c r="J93" s="50">
        <f ca="1">IF(PaymentSchedule3[[#This Row],[Payment number]]&lt;&gt;"",IF(PaymentSchedule3[[#This Row],[Scheduled payment]]+PaymentSchedule3[[#This Row],[Extra
payment]]&lt;=PaymentSchedule3[[#This Row],[Beginning
balance]],PaymentSchedule3[[#This Row],[Beginning
balance]]-PaymentSchedule3[[#This Row],[Principal]],0),"")</f>
        <v>1700.4743219211482</v>
      </c>
      <c r="K93" s="50">
        <f ca="1">IF(PaymentSchedule3[[#This Row],[Payment number]]&lt;&gt;"",SUM(INDEX(PaymentSchedule3[Interest],1,1):PaymentSchedule3[[#This Row],[Interest]]),"")</f>
        <v>75319.418752095648</v>
      </c>
    </row>
    <row r="94" spans="2:11" s="47" customFormat="1" ht="24" customHeight="1" x14ac:dyDescent="0.45">
      <c r="B94" s="48">
        <f ca="1">IF(LoanIsGood,IF(ROW()-ROW(PaymentSchedule3[[#Headers],[Payment number]])&gt;ScheduledNumberOfPayments,"",ROW()-ROW(PaymentSchedule3[[#Headers],[Payment number]])),"")</f>
        <v>81</v>
      </c>
      <c r="C94" s="49">
        <f ca="1">IF(PaymentSchedule3[[#This Row],[Payment number]]&lt;&gt;"",EOMONTH(LoanStartDate,ROW(PaymentSchedule3[[#This Row],[Payment number]])-ROW(PaymentSchedule3[[#Headers],[Payment number]])-2)+DAY(LoanStartDate),"")</f>
        <v>48056</v>
      </c>
      <c r="D94" s="50">
        <f ca="1">IF(PaymentSchedule3[[#This Row],[Payment number]]&lt;&gt;"",IF(ROW()-ROW(PaymentSchedule3[[#Headers],[Beginning
balance]])=1,LoanAmount,INDEX(PaymentSchedule3[Ending
balance],ROW()-ROW(PaymentSchedule3[[#Headers],[Beginning
balance]])-1)),"")</f>
        <v>1700.4743219211482</v>
      </c>
      <c r="E94" s="50">
        <f ca="1">IF(PaymentSchedule3[[#This Row],[Payment number]]&lt;&gt;"",ScheduledPayment,"")</f>
        <v>3320.2368053771816</v>
      </c>
      <c r="F94"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4"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1700.4743219211482</v>
      </c>
      <c r="H94" s="50">
        <f ca="1">IF(PaymentSchedule3[[#This Row],[Payment number]]&lt;&gt;"",PaymentSchedule3[[#This Row],[Total
payment]]-PaymentSchedule3[[#This Row],[Interest]],"")</f>
        <v>1686.3037025718054</v>
      </c>
      <c r="I94" s="50">
        <f ca="1">IF(PaymentSchedule3[[#This Row],[Payment number]]&lt;&gt;"",PaymentSchedule3[[#This Row],[Beginning
balance]]*(InterestRate/PaymentsPerYear),"")</f>
        <v>14.170619349342902</v>
      </c>
      <c r="J94" s="50">
        <f ca="1">IF(PaymentSchedule3[[#This Row],[Payment number]]&lt;&gt;"",IF(PaymentSchedule3[[#This Row],[Scheduled payment]]+PaymentSchedule3[[#This Row],[Extra
payment]]&lt;=PaymentSchedule3[[#This Row],[Beginning
balance]],PaymentSchedule3[[#This Row],[Beginning
balance]]-PaymentSchedule3[[#This Row],[Principal]],0),"")</f>
        <v>0</v>
      </c>
      <c r="K94" s="50">
        <f ca="1">IF(PaymentSchedule3[[#This Row],[Payment number]]&lt;&gt;"",SUM(INDEX(PaymentSchedule3[Interest],1,1):PaymentSchedule3[[#This Row],[Interest]]),"")</f>
        <v>75333.589371444992</v>
      </c>
    </row>
    <row r="95" spans="2:11" s="47" customFormat="1" ht="24" customHeight="1" x14ac:dyDescent="0.45">
      <c r="B95" s="48">
        <f ca="1">IF(LoanIsGood,IF(ROW()-ROW(PaymentSchedule3[[#Headers],[Payment number]])&gt;ScheduledNumberOfPayments,"",ROW()-ROW(PaymentSchedule3[[#Headers],[Payment number]])),"")</f>
        <v>82</v>
      </c>
      <c r="C95" s="49">
        <f ca="1">IF(PaymentSchedule3[[#This Row],[Payment number]]&lt;&gt;"",EOMONTH(LoanStartDate,ROW(PaymentSchedule3[[#This Row],[Payment number]])-ROW(PaymentSchedule3[[#Headers],[Payment number]])-2)+DAY(LoanStartDate),"")</f>
        <v>48087</v>
      </c>
      <c r="D95" s="50">
        <f ca="1">IF(PaymentSchedule3[[#This Row],[Payment number]]&lt;&gt;"",IF(ROW()-ROW(PaymentSchedule3[[#Headers],[Beginning
balance]])=1,LoanAmount,INDEX(PaymentSchedule3[Ending
balance],ROW()-ROW(PaymentSchedule3[[#Headers],[Beginning
balance]])-1)),"")</f>
        <v>0</v>
      </c>
      <c r="E95" s="50">
        <f ca="1">IF(PaymentSchedule3[[#This Row],[Payment number]]&lt;&gt;"",ScheduledPayment,"")</f>
        <v>3320.2368053771816</v>
      </c>
      <c r="F95"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5"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0</v>
      </c>
      <c r="H95" s="50">
        <f ca="1">IF(PaymentSchedule3[[#This Row],[Payment number]]&lt;&gt;"",PaymentSchedule3[[#This Row],[Total
payment]]-PaymentSchedule3[[#This Row],[Interest]],"")</f>
        <v>0</v>
      </c>
      <c r="I95" s="50">
        <f ca="1">IF(PaymentSchedule3[[#This Row],[Payment number]]&lt;&gt;"",PaymentSchedule3[[#This Row],[Beginning
balance]]*(InterestRate/PaymentsPerYear),"")</f>
        <v>0</v>
      </c>
      <c r="J95" s="50">
        <f ca="1">IF(PaymentSchedule3[[#This Row],[Payment number]]&lt;&gt;"",IF(PaymentSchedule3[[#This Row],[Scheduled payment]]+PaymentSchedule3[[#This Row],[Extra
payment]]&lt;=PaymentSchedule3[[#This Row],[Beginning
balance]],PaymentSchedule3[[#This Row],[Beginning
balance]]-PaymentSchedule3[[#This Row],[Principal]],0),"")</f>
        <v>0</v>
      </c>
      <c r="K95" s="50">
        <f ca="1">IF(PaymentSchedule3[[#This Row],[Payment number]]&lt;&gt;"",SUM(INDEX(PaymentSchedule3[Interest],1,1):PaymentSchedule3[[#This Row],[Interest]]),"")</f>
        <v>75333.589371444992</v>
      </c>
    </row>
    <row r="96" spans="2:11" s="47" customFormat="1" ht="24" customHeight="1" x14ac:dyDescent="0.45">
      <c r="B96" s="48">
        <f ca="1">IF(LoanIsGood,IF(ROW()-ROW(PaymentSchedule3[[#Headers],[Payment number]])&gt;ScheduledNumberOfPayments,"",ROW()-ROW(PaymentSchedule3[[#Headers],[Payment number]])),"")</f>
        <v>83</v>
      </c>
      <c r="C96" s="49">
        <f ca="1">IF(PaymentSchedule3[[#This Row],[Payment number]]&lt;&gt;"",EOMONTH(LoanStartDate,ROW(PaymentSchedule3[[#This Row],[Payment number]])-ROW(PaymentSchedule3[[#Headers],[Payment number]])-2)+DAY(LoanStartDate),"")</f>
        <v>48118</v>
      </c>
      <c r="D96" s="50">
        <f ca="1">IF(PaymentSchedule3[[#This Row],[Payment number]]&lt;&gt;"",IF(ROW()-ROW(PaymentSchedule3[[#Headers],[Beginning
balance]])=1,LoanAmount,INDEX(PaymentSchedule3[Ending
balance],ROW()-ROW(PaymentSchedule3[[#Headers],[Beginning
balance]])-1)),"")</f>
        <v>0</v>
      </c>
      <c r="E96" s="50">
        <f ca="1">IF(PaymentSchedule3[[#This Row],[Payment number]]&lt;&gt;"",ScheduledPayment,"")</f>
        <v>3320.2368053771816</v>
      </c>
      <c r="F96"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6"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0</v>
      </c>
      <c r="H96" s="50">
        <f ca="1">IF(PaymentSchedule3[[#This Row],[Payment number]]&lt;&gt;"",PaymentSchedule3[[#This Row],[Total
payment]]-PaymentSchedule3[[#This Row],[Interest]],"")</f>
        <v>0</v>
      </c>
      <c r="I96" s="50">
        <f ca="1">IF(PaymentSchedule3[[#This Row],[Payment number]]&lt;&gt;"",PaymentSchedule3[[#This Row],[Beginning
balance]]*(InterestRate/PaymentsPerYear),"")</f>
        <v>0</v>
      </c>
      <c r="J96" s="50">
        <f ca="1">IF(PaymentSchedule3[[#This Row],[Payment number]]&lt;&gt;"",IF(PaymentSchedule3[[#This Row],[Scheduled payment]]+PaymentSchedule3[[#This Row],[Extra
payment]]&lt;=PaymentSchedule3[[#This Row],[Beginning
balance]],PaymentSchedule3[[#This Row],[Beginning
balance]]-PaymentSchedule3[[#This Row],[Principal]],0),"")</f>
        <v>0</v>
      </c>
      <c r="K96" s="50">
        <f ca="1">IF(PaymentSchedule3[[#This Row],[Payment number]]&lt;&gt;"",SUM(INDEX(PaymentSchedule3[Interest],1,1):PaymentSchedule3[[#This Row],[Interest]]),"")</f>
        <v>75333.589371444992</v>
      </c>
    </row>
    <row r="97" spans="2:11" s="47" customFormat="1" ht="24" customHeight="1" x14ac:dyDescent="0.45">
      <c r="B97" s="48">
        <f ca="1">IF(LoanIsGood,IF(ROW()-ROW(PaymentSchedule3[[#Headers],[Payment number]])&gt;ScheduledNumberOfPayments,"",ROW()-ROW(PaymentSchedule3[[#Headers],[Payment number]])),"")</f>
        <v>84</v>
      </c>
      <c r="C97" s="49">
        <f ca="1">IF(PaymentSchedule3[[#This Row],[Payment number]]&lt;&gt;"",EOMONTH(LoanStartDate,ROW(PaymentSchedule3[[#This Row],[Payment number]])-ROW(PaymentSchedule3[[#Headers],[Payment number]])-2)+DAY(LoanStartDate),"")</f>
        <v>48148</v>
      </c>
      <c r="D97" s="50">
        <f ca="1">IF(PaymentSchedule3[[#This Row],[Payment number]]&lt;&gt;"",IF(ROW()-ROW(PaymentSchedule3[[#Headers],[Beginning
balance]])=1,LoanAmount,INDEX(PaymentSchedule3[Ending
balance],ROW()-ROW(PaymentSchedule3[[#Headers],[Beginning
balance]])-1)),"")</f>
        <v>0</v>
      </c>
      <c r="E97" s="50">
        <f ca="1">IF(PaymentSchedule3[[#This Row],[Payment number]]&lt;&gt;"",ScheduledPayment,"")</f>
        <v>3320.2368053771816</v>
      </c>
      <c r="F97" s="50">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7" s="50">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0</v>
      </c>
      <c r="H97" s="50">
        <f ca="1">IF(PaymentSchedule3[[#This Row],[Payment number]]&lt;&gt;"",PaymentSchedule3[[#This Row],[Total
payment]]-PaymentSchedule3[[#This Row],[Interest]],"")</f>
        <v>0</v>
      </c>
      <c r="I97" s="50">
        <f ca="1">IF(PaymentSchedule3[[#This Row],[Payment number]]&lt;&gt;"",PaymentSchedule3[[#This Row],[Beginning
balance]]*(InterestRate/PaymentsPerYear),"")</f>
        <v>0</v>
      </c>
      <c r="J97" s="50">
        <f ca="1">IF(PaymentSchedule3[[#This Row],[Payment number]]&lt;&gt;"",IF(PaymentSchedule3[[#This Row],[Scheduled payment]]+PaymentSchedule3[[#This Row],[Extra
payment]]&lt;=PaymentSchedule3[[#This Row],[Beginning
balance]],PaymentSchedule3[[#This Row],[Beginning
balance]]-PaymentSchedule3[[#This Row],[Principal]],0),"")</f>
        <v>0</v>
      </c>
      <c r="K97" s="50">
        <f ca="1">IF(PaymentSchedule3[[#This Row],[Payment number]]&lt;&gt;"",SUM(INDEX(PaymentSchedule3[Interest],1,1):PaymentSchedule3[[#This Row],[Interest]]),"")</f>
        <v>75333.589371444992</v>
      </c>
    </row>
    <row r="98" spans="2:11" s="47" customFormat="1" ht="24" customHeight="1" x14ac:dyDescent="0.45">
      <c r="B98" s="48" t="str">
        <f ca="1">IF(LoanIsGood,IF(ROW()-ROW(PaymentSchedule3[[#Headers],[Payment number]])&gt;ScheduledNumberOfPayments,"",ROW()-ROW(PaymentSchedule3[[#Headers],[Payment number]])),"")</f>
        <v/>
      </c>
      <c r="C98" s="49" t="str">
        <f ca="1">IF(PaymentSchedule3[[#This Row],[Payment number]]&lt;&gt;"",EOMONTH(LoanStartDate,ROW(PaymentSchedule3[[#This Row],[Payment number]])-ROW(PaymentSchedule3[[#Headers],[Payment number]])-2)+DAY(LoanStartDate),"")</f>
        <v/>
      </c>
      <c r="D98" s="50" t="str">
        <f ca="1">IF(PaymentSchedule3[[#This Row],[Payment number]]&lt;&gt;"",IF(ROW()-ROW(PaymentSchedule3[[#Headers],[Beginning
balance]])=1,LoanAmount,INDEX(PaymentSchedule3[Ending
balance],ROW()-ROW(PaymentSchedule3[[#Headers],[Beginning
balance]])-1)),"")</f>
        <v/>
      </c>
      <c r="E98" s="50" t="str">
        <f ca="1">IF(PaymentSchedule3[[#This Row],[Payment number]]&lt;&gt;"",ScheduledPayment,"")</f>
        <v/>
      </c>
      <c r="F98" s="50"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8" s="50"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8" s="50" t="str">
        <f ca="1">IF(PaymentSchedule3[[#This Row],[Payment number]]&lt;&gt;"",PaymentSchedule3[[#This Row],[Total
payment]]-PaymentSchedule3[[#This Row],[Interest]],"")</f>
        <v/>
      </c>
      <c r="I98" s="50" t="str">
        <f ca="1">IF(PaymentSchedule3[[#This Row],[Payment number]]&lt;&gt;"",PaymentSchedule3[[#This Row],[Beginning
balance]]*(InterestRate/PaymentsPerYear),"")</f>
        <v/>
      </c>
      <c r="J98" s="50" t="str">
        <f ca="1">IF(PaymentSchedule3[[#This Row],[Payment number]]&lt;&gt;"",IF(PaymentSchedule3[[#This Row],[Scheduled payment]]+PaymentSchedule3[[#This Row],[Extra
payment]]&lt;=PaymentSchedule3[[#This Row],[Beginning
balance]],PaymentSchedule3[[#This Row],[Beginning
balance]]-PaymentSchedule3[[#This Row],[Principal]],0),"")</f>
        <v/>
      </c>
      <c r="K98" s="50" t="str">
        <f ca="1">IF(PaymentSchedule3[[#This Row],[Payment number]]&lt;&gt;"",SUM(INDEX(PaymentSchedule3[Interest],1,1):PaymentSchedule3[[#This Row],[Interest]]),"")</f>
        <v/>
      </c>
    </row>
    <row r="99" spans="2:11" s="47" customFormat="1" ht="24" customHeight="1" x14ac:dyDescent="0.45">
      <c r="B99" s="48" t="str">
        <f ca="1">IF(LoanIsGood,IF(ROW()-ROW(PaymentSchedule3[[#Headers],[Payment number]])&gt;ScheduledNumberOfPayments,"",ROW()-ROW(PaymentSchedule3[[#Headers],[Payment number]])),"")</f>
        <v/>
      </c>
      <c r="C99" s="49" t="str">
        <f ca="1">IF(PaymentSchedule3[[#This Row],[Payment number]]&lt;&gt;"",EOMONTH(LoanStartDate,ROW(PaymentSchedule3[[#This Row],[Payment number]])-ROW(PaymentSchedule3[[#Headers],[Payment number]])-2)+DAY(LoanStartDate),"")</f>
        <v/>
      </c>
      <c r="D99" s="50" t="str">
        <f ca="1">IF(PaymentSchedule3[[#This Row],[Payment number]]&lt;&gt;"",IF(ROW()-ROW(PaymentSchedule3[[#Headers],[Beginning
balance]])=1,LoanAmount,INDEX(PaymentSchedule3[Ending
balance],ROW()-ROW(PaymentSchedule3[[#Headers],[Beginning
balance]])-1)),"")</f>
        <v/>
      </c>
      <c r="E99" s="50" t="str">
        <f ca="1">IF(PaymentSchedule3[[#This Row],[Payment number]]&lt;&gt;"",ScheduledPayment,"")</f>
        <v/>
      </c>
      <c r="F99" s="50"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9" s="50"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9" s="50" t="str">
        <f ca="1">IF(PaymentSchedule3[[#This Row],[Payment number]]&lt;&gt;"",PaymentSchedule3[[#This Row],[Total
payment]]-PaymentSchedule3[[#This Row],[Interest]],"")</f>
        <v/>
      </c>
      <c r="I99" s="50" t="str">
        <f ca="1">IF(PaymentSchedule3[[#This Row],[Payment number]]&lt;&gt;"",PaymentSchedule3[[#This Row],[Beginning
balance]]*(InterestRate/PaymentsPerYear),"")</f>
        <v/>
      </c>
      <c r="J99" s="50" t="str">
        <f ca="1">IF(PaymentSchedule3[[#This Row],[Payment number]]&lt;&gt;"",IF(PaymentSchedule3[[#This Row],[Scheduled payment]]+PaymentSchedule3[[#This Row],[Extra
payment]]&lt;=PaymentSchedule3[[#This Row],[Beginning
balance]],PaymentSchedule3[[#This Row],[Beginning
balance]]-PaymentSchedule3[[#This Row],[Principal]],0),"")</f>
        <v/>
      </c>
      <c r="K99" s="50" t="str">
        <f ca="1">IF(PaymentSchedule3[[#This Row],[Payment number]]&lt;&gt;"",SUM(INDEX(PaymentSchedule3[Interest],1,1):PaymentSchedule3[[#This Row],[Interest]]),"")</f>
        <v/>
      </c>
    </row>
    <row r="100" spans="2:11" s="47" customFormat="1" ht="24" customHeight="1" x14ac:dyDescent="0.45">
      <c r="B100" s="48" t="str">
        <f ca="1">IF(LoanIsGood,IF(ROW()-ROW(PaymentSchedule3[[#Headers],[Payment number]])&gt;ScheduledNumberOfPayments,"",ROW()-ROW(PaymentSchedule3[[#Headers],[Payment number]])),"")</f>
        <v/>
      </c>
      <c r="C100" s="49" t="str">
        <f ca="1">IF(PaymentSchedule3[[#This Row],[Payment number]]&lt;&gt;"",EOMONTH(LoanStartDate,ROW(PaymentSchedule3[[#This Row],[Payment number]])-ROW(PaymentSchedule3[[#Headers],[Payment number]])-2)+DAY(LoanStartDate),"")</f>
        <v/>
      </c>
      <c r="D100" s="50" t="str">
        <f ca="1">IF(PaymentSchedule3[[#This Row],[Payment number]]&lt;&gt;"",IF(ROW()-ROW(PaymentSchedule3[[#Headers],[Beginning
balance]])=1,LoanAmount,INDEX(PaymentSchedule3[Ending
balance],ROW()-ROW(PaymentSchedule3[[#Headers],[Beginning
balance]])-1)),"")</f>
        <v/>
      </c>
      <c r="E100" s="50" t="str">
        <f ca="1">IF(PaymentSchedule3[[#This Row],[Payment number]]&lt;&gt;"",ScheduledPayment,"")</f>
        <v/>
      </c>
      <c r="F100" s="50"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100" s="50"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100" s="50" t="str">
        <f ca="1">IF(PaymentSchedule3[[#This Row],[Payment number]]&lt;&gt;"",PaymentSchedule3[[#This Row],[Total
payment]]-PaymentSchedule3[[#This Row],[Interest]],"")</f>
        <v/>
      </c>
      <c r="I100" s="50" t="str">
        <f ca="1">IF(PaymentSchedule3[[#This Row],[Payment number]]&lt;&gt;"",PaymentSchedule3[[#This Row],[Beginning
balance]]*(InterestRate/PaymentsPerYear),"")</f>
        <v/>
      </c>
      <c r="J100" s="50" t="str">
        <f ca="1">IF(PaymentSchedule3[[#This Row],[Payment number]]&lt;&gt;"",IF(PaymentSchedule3[[#This Row],[Scheduled payment]]+PaymentSchedule3[[#This Row],[Extra
payment]]&lt;=PaymentSchedule3[[#This Row],[Beginning
balance]],PaymentSchedule3[[#This Row],[Beginning
balance]]-PaymentSchedule3[[#This Row],[Principal]],0),"")</f>
        <v/>
      </c>
      <c r="K100" s="50" t="str">
        <f ca="1">IF(PaymentSchedule3[[#This Row],[Payment number]]&lt;&gt;"",SUM(INDEX(PaymentSchedule3[Interest],1,1):PaymentSchedule3[[#This Row],[Interest]]),"")</f>
        <v/>
      </c>
    </row>
  </sheetData>
  <mergeCells count="9">
    <mergeCell ref="I5:K5"/>
    <mergeCell ref="I6:K6"/>
    <mergeCell ref="I7:K7"/>
    <mergeCell ref="I8:K8"/>
    <mergeCell ref="B11:D11"/>
    <mergeCell ref="I9:K9"/>
    <mergeCell ref="I10:K10"/>
    <mergeCell ref="G11:H11"/>
    <mergeCell ref="I11:K11"/>
  </mergeCells>
  <conditionalFormatting sqref="B14:K100">
    <cfRule type="expression" dxfId="12" priority="1">
      <formula>($B14="")+(($D14=0)*($F14=0))</formula>
    </cfRule>
  </conditionalFormatting>
  <dataValidations count="25">
    <dataValidation allowBlank="1" showInputMessage="1" showErrorMessage="1" prompt="Cumulative interest is automatically updated in this column" sqref="K13" xr:uid="{39FCF65A-8BF2-4A41-956A-9264E8590921}"/>
    <dataValidation allowBlank="1" showInputMessage="1" showErrorMessage="1" prompt="Ending balance is automatically updated in this column" sqref="J13" xr:uid="{9E9FE9EC-8AAF-4F4C-8DD9-0DD4E618C907}"/>
    <dataValidation allowBlank="1" showInputMessage="1" showErrorMessage="1" prompt="Interest is automatically updated in this column" sqref="I13" xr:uid="{46B3C13B-2AD3-488F-B3D3-CDE3BD29EE21}"/>
    <dataValidation allowBlank="1" showInputMessage="1" showErrorMessage="1" prompt="Principal is automatically updated in this column" sqref="H13" xr:uid="{06FC0B54-F6BE-4962-88AF-58C6CF8BFA28}"/>
    <dataValidation allowBlank="1" showInputMessage="1" showErrorMessage="1" prompt="Total payment is automatically updated in this column" sqref="G13" xr:uid="{879F7196-49CB-4D6D-AF3E-A97252EA5D0E}"/>
    <dataValidation allowBlank="1" showInputMessage="1" showErrorMessage="1" prompt="Extra payment is automatically updated in this column" sqref="F13" xr:uid="{9319C4EA-8B01-41B2-8CEC-4840852D26BD}"/>
    <dataValidation allowBlank="1" showInputMessage="1" showErrorMessage="1" prompt="Scheduled payment is automatically updated in this column" sqref="E13" xr:uid="{AC827F85-C60C-4034-B766-81C176B18CAB}"/>
    <dataValidation allowBlank="1" showInputMessage="1" showErrorMessage="1" prompt="Beginning balance is automatically updated in this column" sqref="D13" xr:uid="{2E0465BF-3149-4770-AEF5-578C39256318}"/>
    <dataValidation allowBlank="1" showInputMessage="1" showErrorMessage="1" prompt="Payment date is automatically updated in this column" sqref="C13" xr:uid="{325B9C27-C801-4377-A9FF-2E51A0980179}"/>
    <dataValidation allowBlank="1" showInputMessage="1" showErrorMessage="1" prompt="Payment number is automatically updated in this column" sqref="B13" xr:uid="{7CD0DAF3-B8F5-4728-9D9A-857ACB918E70}"/>
    <dataValidation allowBlank="1" showInputMessage="1" showErrorMessage="1" prompt="Automatically updated total early payments" sqref="I8" xr:uid="{3883319A-5381-4298-8BB5-27FAE8093B26}"/>
    <dataValidation allowBlank="1" showInputMessage="1" showErrorMessage="1" prompt="Automatically updated actual number of payments" sqref="I7" xr:uid="{600C4CB5-0E5A-4CEE-BC4A-375DABB3F52A}"/>
    <dataValidation allowBlank="1" showInputMessage="1" showErrorMessage="1" prompt="Automatically updated scheduled number of payments" sqref="I6" xr:uid="{9388C63A-AFBA-4C17-AB2F-0D309F8CB992}"/>
    <dataValidation allowBlank="1" showInputMessage="1" showErrorMessage="1" prompt="Automatically updated scheduled payment amount" sqref="I5" xr:uid="{F2DD4887-845B-455E-BAEB-57AC02B59F2F}"/>
    <dataValidation allowBlank="1" showInputMessage="1" showErrorMessage="1" prompt="Automatically calculated total interest" sqref="I9" xr:uid="{B6A179D9-4B93-4C7C-810A-F12B7FC8EE4B}"/>
    <dataValidation allowBlank="1" showInputMessage="1" showErrorMessage="1" prompt="Enter the amount of extra payment in this cell" sqref="E11" xr:uid="{E7BD987D-D7CA-4DBA-99CC-298791804D75}"/>
    <dataValidation allowBlank="1" showInputMessage="1" showErrorMessage="1" prompt="Enter the start date of loan in this cell" sqref="E9" xr:uid="{FC353A50-0E99-4F96-BF86-15FD00A62E5B}"/>
    <dataValidation allowBlank="1" showInputMessage="1" showErrorMessage="1" prompt="Enter the number of payments to be made in a year in this cell" sqref="E8" xr:uid="{6080DD76-3A8E-4C1B-8CE2-553DA61F4240}"/>
    <dataValidation allowBlank="1" showInputMessage="1" showErrorMessage="1" prompt="Enter loan period in years in this cell" sqref="E7" xr:uid="{0397BDA9-9E78-4890-A6B2-28C2D9B7E9A3}"/>
    <dataValidation allowBlank="1" showInputMessage="1" showErrorMessage="1" prompt="Enter interest rate to be paid annually in this cell" sqref="E6" xr:uid="{D4A44E56-2418-495E-9BCA-5BCFE5E96E74}"/>
    <dataValidation allowBlank="1" showInputMessage="1" showErrorMessage="1" prompt="Enter Loan Amount in this cell" sqref="E5" xr:uid="{A8FD2C6B-0619-4385-9C1B-BB9E89167B95}"/>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 xr:uid="{3A360FA2-AC80-4D4C-A182-5949DE831937}"/>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Loan Summary fields from I5 to I9 are automatically adjusted based on the values entered in cells E5 to E9. Enter the Lender's name in I11._x000a__x000a_Description of each value can be found in column I." sqref="G4" xr:uid="{E66544D4-4148-4B97-A686-62F3E8BA6D42}"/>
  </dataValidations>
  <printOptions horizontalCentered="1"/>
  <pageMargins left="0.4" right="0.4" top="0.4" bottom="0.5" header="0.3" footer="0.3"/>
  <pageSetup scale="79" fitToHeight="0" orientation="landscape" r:id="rId1"/>
  <headerFooter differentFirst="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9DC247-DA4C-48CA-8D72-4AC806AFE8E9}">
  <ds:schemaRefs>
    <ds:schemaRef ds:uri="http://schemas.microsoft.com/sharepoint/v3/contenttype/forms"/>
  </ds:schemaRefs>
</ds:datastoreItem>
</file>

<file path=customXml/itemProps2.xml><?xml version="1.0" encoding="utf-8"?>
<ds:datastoreItem xmlns:ds="http://schemas.openxmlformats.org/officeDocument/2006/customXml" ds:itemID="{0D81D207-CE89-42AF-92BD-9D5ABAF8490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1C40911F-E40D-4E5A-8F79-A8CF2D0EC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TM03986974</Template>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2023-11-29T13:58:14Z</dcterms:created>
  <dcterms:modified xsi:type="dcterms:W3CDTF">2024-11-27T05:29:38Z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